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320" windowHeight="9696" tabRatio="599" activeTab="10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труд" sheetId="8" r:id="rId8"/>
    <sheet name="финансы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7">'труд'!$2:$3</definedName>
    <definedName name="_xlnm.Print_Titles" localSheetId="8">'финансы'!$3:$4</definedName>
  </definedNames>
  <calcPr fullCalcOnLoad="1"/>
</workbook>
</file>

<file path=xl/sharedStrings.xml><?xml version="1.0" encoding="utf-8"?>
<sst xmlns="http://schemas.openxmlformats.org/spreadsheetml/2006/main" count="595" uniqueCount="339">
  <si>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</si>
  <si>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</si>
  <si>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</si>
  <si>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</si>
  <si>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</si>
  <si>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</si>
  <si>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</si>
  <si>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</si>
  <si>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</si>
  <si>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</si>
  <si>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</si>
  <si>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</si>
  <si>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</si>
  <si>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</si>
  <si>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</si>
  <si>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</si>
  <si>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</si>
  <si>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</si>
  <si>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</si>
  <si>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</si>
  <si>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</si>
  <si>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</si>
  <si>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</si>
  <si>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</si>
  <si>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</si>
  <si>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</si>
  <si>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</si>
  <si>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</si>
  <si>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</si>
  <si>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</si>
  <si>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</si>
  <si>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</si>
  <si>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</si>
  <si>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</si>
  <si>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</si>
  <si>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</si>
  <si>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</si>
  <si>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</si>
  <si>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</si>
  <si>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</si>
  <si>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</si>
  <si>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</si>
  <si>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</si>
  <si>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</si>
  <si>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</si>
  <si>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</si>
  <si>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</si>
  <si>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</si>
  <si>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</si>
  <si>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</si>
  <si>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</si>
  <si>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</si>
  <si>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</si>
  <si>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</si>
  <si>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</si>
  <si>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</si>
  <si>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</si>
  <si>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</si>
  <si>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</si>
  <si>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</si>
  <si>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</si>
  <si>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</si>
  <si>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</si>
  <si>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</si>
  <si>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</si>
  <si>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</si>
  <si>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</si>
  <si>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</si>
  <si>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</si>
  <si>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</si>
  <si>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</si>
  <si>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</si>
  <si>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</si>
  <si>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</si>
  <si>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</si>
  <si>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</si>
  <si>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</si>
  <si>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</si>
  <si>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</si>
  <si>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</si>
  <si>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</si>
  <si>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</si>
  <si>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</si>
  <si>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</si>
  <si>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</si>
  <si>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</si>
  <si>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</si>
  <si>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</si>
  <si>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</si>
  <si>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</si>
  <si>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</si>
  <si>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</si>
  <si>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</si>
  <si>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</si>
  <si>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</si>
  <si>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</si>
  <si>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</si>
  <si>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</si>
  <si>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</si>
  <si>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</si>
  <si>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</si>
  <si>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</si>
  <si>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</si>
  <si>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</si>
  <si>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</si>
  <si>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</si>
  <si>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</si>
  <si>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</si>
  <si>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</si>
  <si>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</si>
  <si>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</si>
  <si>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</si>
  <si>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</si>
  <si>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</si>
  <si>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</si>
  <si>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</si>
  <si>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</si>
  <si>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</si>
  <si>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</si>
  <si>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</si>
  <si>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</si>
  <si>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</si>
  <si>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</si>
  <si>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</si>
  <si>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</si>
  <si>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</si>
  <si>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</si>
  <si>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</si>
  <si>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</si>
  <si>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</si>
  <si>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</si>
  <si>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</si>
  <si>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</si>
  <si>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</si>
  <si>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</si>
  <si>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</si>
  <si>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</si>
  <si>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</si>
  <si>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</si>
  <si>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</si>
  <si>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</si>
  <si>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</si>
  <si>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</si>
  <si>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</si>
  <si>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</si>
  <si>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</si>
  <si>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</si>
  <si>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</si>
  <si>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</si>
  <si>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</si>
  <si>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</si>
  <si>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</si>
  <si>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</si>
  <si>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</si>
  <si>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</si>
  <si>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</si>
  <si>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</si>
  <si>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</si>
  <si>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</si>
  <si>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</si>
  <si>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</si>
  <si>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</si>
  <si>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</si>
  <si>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</si>
  <si>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</si>
  <si>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</si>
  <si>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</si>
  <si>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</si>
  <si>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</si>
  <si>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</si>
  <si>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</si>
  <si>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</si>
  <si>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</si>
  <si>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</si>
  <si>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</si>
  <si>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</si>
  <si>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</si>
  <si>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</si>
  <si>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</si>
  <si>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</si>
  <si>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</si>
  <si>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</si>
  <si>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</si>
  <si>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</si>
  <si>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</si>
  <si>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</si>
  <si>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</si>
  <si>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</si>
  <si>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</si>
  <si>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</si>
  <si>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</si>
  <si>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</si>
  <si>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</si>
  <si>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</si>
  <si>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</si>
  <si>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</si>
  <si>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</si>
  <si>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</si>
  <si>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</si>
  <si>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</si>
  <si>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</si>
  <si>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</si>
  <si>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</si>
  <si>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</si>
  <si>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</si>
  <si>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</si>
  <si>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</si>
  <si>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</si>
  <si>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</si>
  <si>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</si>
  <si>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</si>
  <si>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</si>
  <si>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</si>
  <si>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</si>
  <si>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</si>
  <si>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</si>
  <si>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</si>
  <si>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</si>
  <si>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</si>
  <si>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</si>
  <si>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</si>
  <si>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</si>
  <si>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</si>
  <si>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</si>
  <si>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</si>
  <si>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</si>
  <si>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</si>
  <si>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</si>
  <si>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>в сельскохозяйственных организациях</t>
  </si>
  <si>
    <t>Численность занятых в экономике (среднегодовая)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</si>
  <si>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</si>
  <si>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</si>
  <si>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</si>
  <si>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</si>
  <si>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</si>
  <si>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</si>
  <si>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</si>
  <si>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</si>
  <si>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</si>
  <si>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</si>
  <si>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</si>
  <si>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</si>
  <si>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</si>
  <si>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</si>
  <si>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</si>
  <si>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</si>
  <si>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</si>
  <si>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</si>
  <si>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</si>
  <si>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</si>
  <si>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</si>
  <si>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</si>
  <si>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</si>
  <si>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</si>
  <si>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</si>
  <si>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</si>
  <si>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</si>
  <si>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</si>
  <si>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</si>
  <si>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</si>
  <si>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</si>
  <si>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</si>
  <si>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</si>
  <si>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</si>
  <si>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</si>
  <si>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</si>
  <si>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</si>
  <si>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</si>
  <si>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</si>
  <si>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</si>
  <si>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</si>
  <si>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</si>
  <si>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</si>
  <si>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</si>
  <si>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</si>
  <si>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</si>
  <si>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</si>
  <si>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</si>
  <si>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</si>
  <si>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</si>
  <si>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</si>
  <si>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</si>
  <si>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</si>
  <si>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</si>
  <si>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</si>
  <si>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</si>
  <si>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</si>
  <si>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</si>
  <si>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</si>
  <si>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</si>
  <si>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</si>
  <si>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</si>
  <si>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</si>
  <si>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</si>
  <si>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</si>
  <si>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</si>
  <si>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</si>
  <si>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</si>
  <si>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</si>
  <si>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</si>
  <si>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 xml:space="preserve">ОСНОВНЫЕ ПОКАЗАТЕЛИ ПРОГНОЗА </t>
  </si>
  <si>
    <t>СОЦИАЛЬНО-ЭКОНОМИЧЕСКОГО РАЗВИТИЯ</t>
  </si>
  <si>
    <t>- сельское хозяйство, охота, лесное хозяйство</t>
  </si>
  <si>
    <t>-добыча полезных ископаемых</t>
  </si>
  <si>
    <t>-обрабатывающие производства</t>
  </si>
  <si>
    <t>- производство и распределение электроэнергии, газа и воды</t>
  </si>
  <si>
    <t>-оптовая и розничная торговля,ремонт автотранспортных средств, мотоциклов, бытовых изделий и предметов личного пользования</t>
  </si>
  <si>
    <t>-транспорт и связь</t>
  </si>
  <si>
    <t>-операции снедвижимым имуществом, аренда и предоставление услуг</t>
  </si>
  <si>
    <t>-государственное управление и обеспечение военной безопасности, обязательное социальное обеспечение</t>
  </si>
  <si>
    <t>-образование</t>
  </si>
  <si>
    <t>-здравоохранение и предоставление социальных услуг</t>
  </si>
  <si>
    <t xml:space="preserve"> - предоставление прочих коммунальных, социальных и персональных услуг</t>
  </si>
  <si>
    <t>человек</t>
  </si>
  <si>
    <t>-производство и распределение электроэнергии, газа, воды</t>
  </si>
  <si>
    <t>-гостиницы и рестораны</t>
  </si>
  <si>
    <t>-финансовая деятельность</t>
  </si>
  <si>
    <t xml:space="preserve"> - фельдшерско-акушерский пункт</t>
  </si>
  <si>
    <t xml:space="preserve"> - автомобильный</t>
  </si>
  <si>
    <t>Сельское хозяйство, охота и лесное хозяйство</t>
  </si>
  <si>
    <r>
      <t>Объем отгруженных товаров собственного производства, выполненных работ и услуг собственными силами -</t>
    </r>
    <r>
      <rPr>
        <b/>
        <sz val="12"/>
        <rFont val="Arial Cyr"/>
        <family val="0"/>
      </rPr>
      <t xml:space="preserve"> Раздел</t>
    </r>
    <r>
      <rPr>
        <b/>
        <sz val="12"/>
        <rFont val="Arial Cyr"/>
        <family val="2"/>
      </rPr>
      <t xml:space="preserve"> А</t>
    </r>
    <r>
      <rPr>
        <sz val="12"/>
        <rFont val="Arial Cyr"/>
        <family val="2"/>
      </rPr>
      <t xml:space="preserve">: Сельское хозяйство, охота и лесное хозяйство. </t>
    </r>
    <r>
      <rPr>
        <b/>
        <sz val="12"/>
        <rFont val="Arial Cyr"/>
        <family val="0"/>
      </rPr>
      <t>Подраздел АВ</t>
    </r>
    <r>
      <rPr>
        <sz val="12"/>
        <rFont val="Arial Cyr"/>
        <family val="2"/>
      </rPr>
      <t>: Лесное хозяйство и предоставление услуг в этой области.</t>
    </r>
  </si>
  <si>
    <t>- дорожное хозяйство, благоустройство</t>
  </si>
  <si>
    <t xml:space="preserve">  жилищное строительство</t>
  </si>
  <si>
    <t xml:space="preserve"> - прочие</t>
  </si>
  <si>
    <t>ВИННИЦКОГО СЕЛЬСКОГО ПОСЕЛЕНИЯ</t>
  </si>
  <si>
    <t>ПОДПОРОЖСКОГО МУНИЦИПАЛЬНОГО РАЙОНА</t>
  </si>
  <si>
    <t>ЛЕНИНГРАДСКОЙ ОБЛАСТИ</t>
  </si>
  <si>
    <t>Безвозмездные поступления</t>
  </si>
  <si>
    <t>тыс.чел.</t>
  </si>
  <si>
    <t>мест на 100 детей в возрасте 1-6 лет</t>
  </si>
  <si>
    <t>чел. на 3,5 тыс. населения</t>
  </si>
  <si>
    <t xml:space="preserve"> мест на 10 чел. населения</t>
  </si>
  <si>
    <t>ед. на 3,5 тыс. населения.</t>
  </si>
  <si>
    <t>ед. на 3,5 тыс.населения</t>
  </si>
  <si>
    <t>Возврат остатков</t>
  </si>
  <si>
    <t xml:space="preserve"> на 2021 год и на плановый период 2022 и 2023 годов</t>
  </si>
  <si>
    <t>7 790 ,0</t>
  </si>
  <si>
    <t>Приложение 1 к постановлению Администрации МО "Винницкое сельское поселение Подпорожского мунициипального района Ленинградской области                   №173   от  11.11.2020 года</t>
  </si>
  <si>
    <t>2020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</si>
</sst>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0/0"/>
    <numFmt numFmtId="191" formatCode="00"/>
    <numFmt numFmtId="192" formatCode="0000"/>
    <numFmt numFmtId="193" formatCode="0.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haroni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1"/>
      <color indexed="26"/>
      <name val="Arial Cyr"/>
      <family val="2"/>
    </font>
    <font>
      <sz val="12"/>
      <color indexed="26"/>
      <name val="Arial Cyr"/>
      <family val="2"/>
    </font>
    <font>
      <i/>
      <sz val="11"/>
      <color indexed="2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justify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left" vertical="justify"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32" borderId="0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9" fillId="0" borderId="29" xfId="0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Fill="1" applyBorder="1" applyAlignment="1" applyProtection="1">
      <alignment horizontal="left" wrapText="1" indent="1"/>
      <protection/>
    </xf>
    <xf numFmtId="0" fontId="9" fillId="0" borderId="29" xfId="0" applyFont="1" applyFill="1" applyBorder="1" applyAlignment="1" applyProtection="1">
      <alignment horizontal="left" vertical="center" wrapText="1" indent="2"/>
      <protection/>
    </xf>
    <xf numFmtId="0" fontId="9" fillId="0" borderId="30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5" fillId="32" borderId="33" xfId="0" applyFont="1" applyFill="1" applyBorder="1" applyAlignment="1" applyProtection="1">
      <alignment horizontal="left" vertical="center" wrapText="1"/>
      <protection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5" fillId="33" borderId="33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/>
      <protection/>
    </xf>
    <xf numFmtId="0" fontId="4" fillId="32" borderId="34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" fillId="0" borderId="0" xfId="0" applyFont="1" applyAlignment="1">
      <alignment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32" borderId="23" xfId="0" applyFont="1" applyFill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4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17" xfId="0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35" xfId="0" applyFont="1" applyBorder="1" applyAlignment="1" quotePrefix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4" fillId="0" borderId="29" xfId="0" applyFont="1" applyFill="1" applyBorder="1" applyAlignment="1" applyProtection="1">
      <alignment horizontal="left" vertical="top" wrapText="1"/>
      <protection/>
    </xf>
    <xf numFmtId="0" fontId="4" fillId="0" borderId="16" xfId="0" applyFont="1" applyBorder="1" applyAlignment="1">
      <alignment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4" fillId="0" borderId="24" xfId="0" applyFont="1" applyBorder="1" applyAlignment="1" quotePrefix="1">
      <alignment horizontal="left" vertical="top" wrapText="1"/>
    </xf>
    <xf numFmtId="0" fontId="4" fillId="0" borderId="29" xfId="0" applyFont="1" applyBorder="1" applyAlignment="1" quotePrefix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4" fillId="0" borderId="2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8" fillId="32" borderId="3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justify"/>
    </xf>
    <xf numFmtId="0" fontId="4" fillId="0" borderId="35" xfId="0" applyFont="1" applyBorder="1" applyAlignment="1">
      <alignment/>
    </xf>
    <xf numFmtId="0" fontId="5" fillId="0" borderId="32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4" fillId="0" borderId="21" xfId="0" applyFont="1" applyBorder="1" applyAlignment="1" quotePrefix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32" borderId="21" xfId="0" applyFont="1" applyFill="1" applyBorder="1" applyAlignment="1" applyProtection="1">
      <alignment horizontal="left" vertical="top" wrapText="1"/>
      <protection/>
    </xf>
    <xf numFmtId="0" fontId="4" fillId="32" borderId="22" xfId="0" applyFont="1" applyFill="1" applyBorder="1" applyAlignment="1" applyProtection="1">
      <alignment horizontal="left" vertical="top" wrapText="1"/>
      <protection/>
    </xf>
    <xf numFmtId="0" fontId="4" fillId="0" borderId="35" xfId="0" applyFont="1" applyBorder="1" applyAlignment="1" quotePrefix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5" fillId="0" borderId="3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5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5" fillId="0" borderId="5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30" xfId="0" applyFont="1" applyBorder="1" applyAlignment="1" quotePrefix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21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188" fontId="4" fillId="0" borderId="20" xfId="0" applyNumberFormat="1" applyFont="1" applyBorder="1" applyAlignment="1">
      <alignment/>
    </xf>
    <xf numFmtId="188" fontId="4" fillId="0" borderId="21" xfId="0" applyNumberFormat="1" applyFont="1" applyBorder="1" applyAlignment="1">
      <alignment/>
    </xf>
    <xf numFmtId="188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/>
    </xf>
    <xf numFmtId="188" fontId="4" fillId="0" borderId="12" xfId="0" applyNumberFormat="1" applyFont="1" applyBorder="1" applyAlignment="1">
      <alignment/>
    </xf>
    <xf numFmtId="188" fontId="4" fillId="0" borderId="23" xfId="0" applyNumberFormat="1" applyFont="1" applyBorder="1" applyAlignment="1">
      <alignment/>
    </xf>
    <xf numFmtId="188" fontId="4" fillId="0" borderId="33" xfId="0" applyNumberFormat="1" applyFont="1" applyBorder="1" applyAlignment="1">
      <alignment/>
    </xf>
    <xf numFmtId="188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188" fontId="4" fillId="0" borderId="16" xfId="0" applyNumberFormat="1" applyFont="1" applyBorder="1" applyAlignment="1">
      <alignment/>
    </xf>
    <xf numFmtId="188" fontId="4" fillId="0" borderId="16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2" xfId="0" applyBorder="1" applyAlignment="1">
      <alignment vertical="top"/>
    </xf>
    <xf numFmtId="188" fontId="0" fillId="0" borderId="33" xfId="0" applyNumberFormat="1" applyBorder="1" applyAlignment="1">
      <alignment vertical="top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top"/>
    </xf>
    <xf numFmtId="188" fontId="4" fillId="0" borderId="16" xfId="0" applyNumberFormat="1" applyFont="1" applyBorder="1" applyAlignment="1">
      <alignment vertical="top"/>
    </xf>
    <xf numFmtId="188" fontId="4" fillId="0" borderId="21" xfId="0" applyNumberFormat="1" applyFont="1" applyBorder="1" applyAlignment="1">
      <alignment vertical="top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188" fontId="4" fillId="0" borderId="21" xfId="0" applyNumberFormat="1" applyFont="1" applyBorder="1" applyAlignment="1">
      <alignment vertical="center"/>
    </xf>
    <xf numFmtId="0" fontId="4" fillId="0" borderId="48" xfId="0" applyFont="1" applyBorder="1" applyAlignment="1">
      <alignment vertical="top" wrapText="1"/>
    </xf>
    <xf numFmtId="0" fontId="4" fillId="0" borderId="29" xfId="0" applyFont="1" applyFill="1" applyBorder="1" applyAlignment="1" applyProtection="1">
      <alignment horizontal="left" vertical="center" wrapText="1" indent="1"/>
      <protection/>
    </xf>
    <xf numFmtId="0" fontId="4" fillId="0" borderId="47" xfId="0" applyFont="1" applyBorder="1" applyAlignment="1" quotePrefix="1">
      <alignment horizontal="left"/>
    </xf>
    <xf numFmtId="0" fontId="4" fillId="0" borderId="55" xfId="0" applyFont="1" applyBorder="1" applyAlignment="1">
      <alignment horizontal="center" vertical="justify"/>
    </xf>
    <xf numFmtId="0" fontId="4" fillId="0" borderId="21" xfId="0" applyFont="1" applyBorder="1" applyAlignment="1" quotePrefix="1">
      <alignment horizontal="center" vertical="center"/>
    </xf>
    <xf numFmtId="188" fontId="4" fillId="0" borderId="21" xfId="0" applyNumberFormat="1" applyFont="1" applyBorder="1" applyAlignment="1">
      <alignment horizontal="center" vertical="center"/>
    </xf>
    <xf numFmtId="188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35" xfId="0" applyFont="1" applyBorder="1" applyAlignment="1" quotePrefix="1">
      <alignment horizontal="left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188" fontId="4" fillId="0" borderId="2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1" xfId="0" applyFont="1" applyBorder="1" applyAlignment="1">
      <alignment/>
    </xf>
    <xf numFmtId="0" fontId="4" fillId="0" borderId="56" xfId="0" applyFont="1" applyBorder="1" applyAlignment="1">
      <alignment vertical="top"/>
    </xf>
    <xf numFmtId="188" fontId="4" fillId="0" borderId="56" xfId="0" applyNumberFormat="1" applyFont="1" applyBorder="1" applyAlignment="1">
      <alignment vertical="top"/>
    </xf>
    <xf numFmtId="0" fontId="4" fillId="0" borderId="33" xfId="0" applyFont="1" applyBorder="1" applyAlignment="1">
      <alignment vertical="top"/>
    </xf>
    <xf numFmtId="188" fontId="4" fillId="0" borderId="33" xfId="0" applyNumberFormat="1" applyFont="1" applyBorder="1" applyAlignment="1">
      <alignment vertical="top"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/>
    </xf>
    <xf numFmtId="188" fontId="4" fillId="0" borderId="19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17" fillId="0" borderId="28" xfId="0" applyFont="1" applyBorder="1" applyAlignment="1">
      <alignment wrapText="1"/>
    </xf>
    <xf numFmtId="188" fontId="17" fillId="0" borderId="20" xfId="0" applyNumberFormat="1" applyFont="1" applyBorder="1" applyAlignment="1">
      <alignment/>
    </xf>
    <xf numFmtId="188" fontId="17" fillId="0" borderId="32" xfId="0" applyNumberFormat="1" applyFont="1" applyBorder="1" applyAlignment="1">
      <alignment/>
    </xf>
    <xf numFmtId="0" fontId="18" fillId="0" borderId="28" xfId="0" applyFont="1" applyBorder="1" applyAlignment="1">
      <alignment vertical="top" wrapText="1"/>
    </xf>
    <xf numFmtId="0" fontId="18" fillId="0" borderId="17" xfId="0" applyFont="1" applyBorder="1" applyAlignment="1">
      <alignment/>
    </xf>
    <xf numFmtId="188" fontId="19" fillId="0" borderId="17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justify"/>
    </xf>
    <xf numFmtId="0" fontId="4" fillId="0" borderId="38" xfId="0" applyFont="1" applyBorder="1" applyAlignment="1">
      <alignment horizontal="center"/>
    </xf>
    <xf numFmtId="0" fontId="5" fillId="32" borderId="32" xfId="0" applyFont="1" applyFill="1" applyBorder="1" applyAlignment="1" applyProtection="1">
      <alignment horizontal="left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5" fillId="32" borderId="33" xfId="0" applyFont="1" applyFill="1" applyBorder="1" applyAlignment="1" applyProtection="1">
      <alignment horizontal="left" vertical="center" wrapText="1"/>
      <protection/>
    </xf>
    <xf numFmtId="188" fontId="0" fillId="0" borderId="33" xfId="0" applyNumberFormat="1" applyBorder="1" applyAlignment="1">
      <alignment/>
    </xf>
    <xf numFmtId="188" fontId="0" fillId="0" borderId="21" xfId="0" applyNumberFormat="1" applyBorder="1" applyAlignment="1">
      <alignment/>
    </xf>
    <xf numFmtId="1" fontId="0" fillId="0" borderId="33" xfId="0" applyNumberFormat="1" applyBorder="1" applyAlignment="1">
      <alignment vertical="top"/>
    </xf>
    <xf numFmtId="2" fontId="4" fillId="0" borderId="16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6" fillId="0" borderId="21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88" fontId="4" fillId="0" borderId="52" xfId="0" applyNumberFormat="1" applyFont="1" applyBorder="1" applyAlignment="1">
      <alignment/>
    </xf>
    <xf numFmtId="188" fontId="4" fillId="0" borderId="20" xfId="0" applyNumberFormat="1" applyFont="1" applyBorder="1" applyAlignment="1">
      <alignment vertical="top"/>
    </xf>
    <xf numFmtId="188" fontId="4" fillId="0" borderId="52" xfId="0" applyNumberFormat="1" applyFont="1" applyBorder="1" applyAlignment="1">
      <alignment vertical="top"/>
    </xf>
    <xf numFmtId="188" fontId="4" fillId="34" borderId="21" xfId="0" applyNumberFormat="1" applyFont="1" applyFill="1" applyBorder="1" applyAlignment="1">
      <alignment vertical="top"/>
    </xf>
    <xf numFmtId="188" fontId="4" fillId="34" borderId="22" xfId="0" applyNumberFormat="1" applyFont="1" applyFill="1" applyBorder="1" applyAlignment="1">
      <alignment vertical="top"/>
    </xf>
    <xf numFmtId="2" fontId="4" fillId="34" borderId="22" xfId="0" applyNumberFormat="1" applyFont="1" applyFill="1" applyBorder="1" applyAlignment="1">
      <alignment vertical="top" wrapText="1"/>
    </xf>
    <xf numFmtId="0" fontId="4" fillId="34" borderId="50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56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0">
      <selection activeCell="G45" sqref="G45"/>
    </sheetView>
  </sheetViews>
  <sheetFormatPr defaultColWidth="9.125" defaultRowHeight="12.75"/>
  <cols>
    <col min="1" max="16384" width="9.125" style="109" customWidth="1"/>
  </cols>
  <sheetData>
    <row r="1" spans="7:9" ht="115.5" customHeight="1">
      <c r="G1" s="316" t="s">
        <v>337</v>
      </c>
      <c r="H1" s="317"/>
      <c r="I1" s="317"/>
    </row>
    <row r="2" spans="7:9" ht="15" customHeight="1">
      <c r="G2" s="268"/>
      <c r="H2" s="268"/>
      <c r="I2" s="268"/>
    </row>
    <row r="3" spans="7:9" ht="15" customHeight="1">
      <c r="G3" s="268"/>
      <c r="H3" s="268"/>
      <c r="I3" s="268"/>
    </row>
    <row r="11" spans="1:9" ht="15">
      <c r="A11" s="314" t="s">
        <v>300</v>
      </c>
      <c r="B11" s="314"/>
      <c r="C11" s="314"/>
      <c r="D11" s="314"/>
      <c r="E11" s="314"/>
      <c r="F11" s="314"/>
      <c r="G11" s="314"/>
      <c r="H11" s="314"/>
      <c r="I11" s="314"/>
    </row>
    <row r="12" spans="1:9" ht="15">
      <c r="A12" s="199"/>
      <c r="B12" s="199"/>
      <c r="C12" s="199"/>
      <c r="D12" s="199"/>
      <c r="E12" s="199"/>
      <c r="F12" s="199"/>
      <c r="G12" s="199"/>
      <c r="H12" s="199"/>
      <c r="I12" s="199"/>
    </row>
    <row r="13" spans="1:9" ht="15">
      <c r="A13" s="314" t="s">
        <v>301</v>
      </c>
      <c r="B13" s="314"/>
      <c r="C13" s="314"/>
      <c r="D13" s="314"/>
      <c r="E13" s="314"/>
      <c r="F13" s="314"/>
      <c r="G13" s="314"/>
      <c r="H13" s="314"/>
      <c r="I13" s="314"/>
    </row>
    <row r="14" spans="1:9" ht="15">
      <c r="A14" s="200"/>
      <c r="B14" s="200"/>
      <c r="C14" s="200"/>
      <c r="D14" s="200"/>
      <c r="E14" s="200"/>
      <c r="F14" s="200"/>
      <c r="G14" s="200"/>
      <c r="H14" s="199"/>
      <c r="I14" s="199"/>
    </row>
    <row r="15" spans="1:9" ht="15">
      <c r="A15" s="314" t="s">
        <v>324</v>
      </c>
      <c r="B15" s="314"/>
      <c r="C15" s="314"/>
      <c r="D15" s="314"/>
      <c r="E15" s="314"/>
      <c r="F15" s="314"/>
      <c r="G15" s="314"/>
      <c r="H15" s="314"/>
      <c r="I15" s="314"/>
    </row>
    <row r="16" spans="1:9" ht="15">
      <c r="A16" s="200"/>
      <c r="B16" s="200"/>
      <c r="C16" s="200"/>
      <c r="D16" s="200"/>
      <c r="E16" s="200"/>
      <c r="F16" s="200"/>
      <c r="G16" s="200"/>
      <c r="H16" s="199"/>
      <c r="I16" s="199"/>
    </row>
    <row r="17" spans="1:9" ht="15">
      <c r="A17" s="314" t="s">
        <v>325</v>
      </c>
      <c r="B17" s="314"/>
      <c r="C17" s="314"/>
      <c r="D17" s="314"/>
      <c r="E17" s="314"/>
      <c r="F17" s="314"/>
      <c r="G17" s="314"/>
      <c r="H17" s="314"/>
      <c r="I17" s="314"/>
    </row>
    <row r="18" spans="1:9" ht="15">
      <c r="A18" s="198"/>
      <c r="B18" s="198"/>
      <c r="C18" s="198"/>
      <c r="D18" s="198"/>
      <c r="E18" s="198"/>
      <c r="F18" s="198"/>
      <c r="G18" s="198"/>
      <c r="H18" s="198"/>
      <c r="I18" s="198"/>
    </row>
    <row r="19" spans="1:9" ht="15">
      <c r="A19" s="198"/>
      <c r="B19" s="314" t="s">
        <v>326</v>
      </c>
      <c r="C19" s="315"/>
      <c r="D19" s="315"/>
      <c r="E19" s="315"/>
      <c r="F19" s="315"/>
      <c r="G19" s="315"/>
      <c r="H19" s="315"/>
      <c r="I19" s="315"/>
    </row>
    <row r="20" spans="1:9" ht="20.25">
      <c r="A20" s="319" t="s">
        <v>335</v>
      </c>
      <c r="B20" s="319"/>
      <c r="C20" s="319"/>
      <c r="D20" s="319"/>
      <c r="E20" s="319"/>
      <c r="F20" s="319"/>
      <c r="G20" s="319"/>
      <c r="H20" s="319"/>
      <c r="I20" s="319"/>
    </row>
    <row r="21" spans="1:9" ht="15">
      <c r="A21" s="198"/>
      <c r="B21" s="198"/>
      <c r="C21" s="198"/>
      <c r="D21" s="198"/>
      <c r="E21" s="198"/>
      <c r="F21" s="198"/>
      <c r="G21" s="198"/>
      <c r="H21" s="198"/>
      <c r="I21" s="198"/>
    </row>
    <row r="22" spans="1:9" ht="15">
      <c r="A22" s="198"/>
      <c r="B22" s="198"/>
      <c r="C22" s="198"/>
      <c r="D22" s="198"/>
      <c r="E22" s="198"/>
      <c r="F22" s="198"/>
      <c r="G22" s="198"/>
      <c r="H22" s="198"/>
      <c r="I22" s="198"/>
    </row>
    <row r="23" spans="1:9" ht="15">
      <c r="A23" s="198"/>
      <c r="B23" s="198"/>
      <c r="C23" s="198"/>
      <c r="D23" s="198"/>
      <c r="E23" s="198"/>
      <c r="F23" s="198"/>
      <c r="G23" s="198"/>
      <c r="H23" s="198"/>
      <c r="I23" s="198"/>
    </row>
    <row r="24" spans="1:9" ht="15">
      <c r="A24" s="198"/>
      <c r="B24" s="198"/>
      <c r="C24" s="198"/>
      <c r="D24" s="198"/>
      <c r="E24" s="198"/>
      <c r="F24" s="198"/>
      <c r="G24" s="198"/>
      <c r="H24" s="198"/>
      <c r="I24" s="198"/>
    </row>
    <row r="25" spans="1:9" ht="15">
      <c r="A25" s="198"/>
      <c r="B25" s="198"/>
      <c r="C25" s="198"/>
      <c r="D25" s="198"/>
      <c r="E25" s="198"/>
      <c r="F25" s="198"/>
      <c r="G25" s="198"/>
      <c r="H25" s="198"/>
      <c r="I25" s="198"/>
    </row>
    <row r="26" spans="1:9" ht="15">
      <c r="A26" s="198"/>
      <c r="B26" s="198"/>
      <c r="C26" s="198"/>
      <c r="D26" s="198"/>
      <c r="E26" s="198"/>
      <c r="F26" s="198"/>
      <c r="G26" s="198"/>
      <c r="H26" s="198"/>
      <c r="I26" s="198"/>
    </row>
    <row r="27" spans="1:9" ht="15">
      <c r="A27" s="198"/>
      <c r="B27" s="198"/>
      <c r="C27" s="198"/>
      <c r="D27" s="198"/>
      <c r="E27" s="198"/>
      <c r="F27" s="198"/>
      <c r="G27" s="198"/>
      <c r="H27" s="198"/>
      <c r="I27" s="198"/>
    </row>
    <row r="28" spans="1:9" ht="15">
      <c r="A28" s="198"/>
      <c r="B28" s="198"/>
      <c r="C28" s="198"/>
      <c r="D28" s="198"/>
      <c r="E28" s="198"/>
      <c r="F28" s="198"/>
      <c r="G28" s="198"/>
      <c r="H28" s="198"/>
      <c r="I28" s="198"/>
    </row>
    <row r="29" spans="1:9" ht="15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 ht="15">
      <c r="A30" s="198"/>
      <c r="B30" s="198"/>
      <c r="C30" s="198"/>
      <c r="D30" s="198"/>
      <c r="E30" s="198"/>
      <c r="F30" s="198"/>
      <c r="G30" s="198"/>
      <c r="H30" s="198"/>
      <c r="I30" s="198"/>
    </row>
    <row r="31" spans="1:9" ht="15">
      <c r="A31" s="198"/>
      <c r="B31" s="198"/>
      <c r="C31" s="198"/>
      <c r="D31" s="198"/>
      <c r="E31" s="198"/>
      <c r="F31" s="198"/>
      <c r="G31" s="198"/>
      <c r="H31" s="198"/>
      <c r="I31" s="198"/>
    </row>
    <row r="32" spans="1:9" ht="15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ht="15">
      <c r="A33" s="198"/>
      <c r="B33" s="198"/>
      <c r="C33" s="198"/>
      <c r="D33" s="198"/>
      <c r="E33" s="198"/>
      <c r="F33" s="198"/>
      <c r="G33" s="198"/>
      <c r="H33" s="198"/>
      <c r="I33" s="198"/>
    </row>
    <row r="34" spans="1:9" ht="15">
      <c r="A34" s="198"/>
      <c r="B34" s="198"/>
      <c r="C34" s="198"/>
      <c r="D34" s="198"/>
      <c r="E34" s="198"/>
      <c r="F34" s="198"/>
      <c r="G34" s="198"/>
      <c r="H34" s="198"/>
      <c r="I34" s="198"/>
    </row>
    <row r="35" spans="1:9" ht="15">
      <c r="A35" s="198"/>
      <c r="B35" s="198"/>
      <c r="C35" s="198"/>
      <c r="D35" s="198"/>
      <c r="E35" s="198"/>
      <c r="F35" s="198"/>
      <c r="G35" s="198"/>
      <c r="H35" s="198"/>
      <c r="I35" s="198"/>
    </row>
    <row r="36" spans="1:9" ht="15">
      <c r="A36" s="318"/>
      <c r="B36" s="318"/>
      <c r="C36" s="318"/>
      <c r="D36" s="318"/>
      <c r="E36" s="318"/>
      <c r="F36" s="318"/>
      <c r="G36" s="318"/>
      <c r="H36" s="318"/>
      <c r="I36" s="318"/>
    </row>
    <row r="37" spans="1:9" ht="15">
      <c r="A37" s="318"/>
      <c r="B37" s="318"/>
      <c r="C37" s="318"/>
      <c r="D37" s="318"/>
      <c r="E37" s="318"/>
      <c r="F37" s="318"/>
      <c r="G37" s="318"/>
      <c r="H37" s="318"/>
      <c r="I37" s="318"/>
    </row>
    <row r="38" spans="1:9" ht="15">
      <c r="A38" s="318"/>
      <c r="B38" s="318"/>
      <c r="C38" s="318"/>
      <c r="D38" s="318"/>
      <c r="E38" s="318"/>
      <c r="F38" s="318"/>
      <c r="G38" s="318"/>
      <c r="H38" s="318"/>
      <c r="I38" s="318"/>
    </row>
    <row r="39" spans="1:9" ht="15">
      <c r="A39" s="318" t="s">
        <v>338</v>
      </c>
      <c r="B39" s="318"/>
      <c r="C39" s="318"/>
      <c r="D39" s="318"/>
      <c r="E39" s="318"/>
      <c r="F39" s="318"/>
      <c r="G39" s="318"/>
      <c r="H39" s="318"/>
      <c r="I39" s="318"/>
    </row>
    <row r="40" spans="1:9" ht="15">
      <c r="A40" s="199"/>
      <c r="B40" s="199"/>
      <c r="C40" s="199"/>
      <c r="D40" s="199"/>
      <c r="E40" s="199"/>
      <c r="F40" s="199"/>
      <c r="G40" s="199"/>
      <c r="H40" s="199"/>
      <c r="I40" s="199"/>
    </row>
  </sheetData>
  <sheetProtection/>
  <mergeCells count="11">
    <mergeCell ref="A20:I20"/>
    <mergeCell ref="B19:I19"/>
    <mergeCell ref="G1:I1"/>
    <mergeCell ref="A36:I36"/>
    <mergeCell ref="A37:I37"/>
    <mergeCell ref="A38:I38"/>
    <mergeCell ref="A39:I39"/>
    <mergeCell ref="A11:I11"/>
    <mergeCell ref="A13:I13"/>
    <mergeCell ref="A15:I15"/>
    <mergeCell ref="A17:I17"/>
  </mergeCells>
  <printOptions/>
  <pageMargins left="0.7480314960629921" right="0.7480314960629921" top="0.7874015748031497" bottom="0.7874015748031497" header="0" footer="0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Normal="75" zoomScaleSheetLayoutView="100" zoomScalePageLayoutView="0" workbookViewId="0" topLeftCell="A31">
      <selection activeCell="C22" sqref="C22:G22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625" style="1" customWidth="1"/>
    <col min="5" max="7" width="11.625" style="0" customWidth="1"/>
  </cols>
  <sheetData>
    <row r="1" spans="1:7" ht="15" thickBot="1">
      <c r="A1" s="1"/>
      <c r="B1" s="1"/>
      <c r="E1" s="1"/>
      <c r="F1" s="1"/>
      <c r="G1" s="3"/>
    </row>
    <row r="2" spans="1:7" ht="15.75" thickBot="1">
      <c r="A2" s="66" t="s">
        <v>0</v>
      </c>
      <c r="B2" s="73" t="s">
        <v>8</v>
      </c>
      <c r="C2" s="192" t="s">
        <v>284</v>
      </c>
      <c r="D2" s="192" t="s">
        <v>285</v>
      </c>
      <c r="E2" s="320" t="s">
        <v>2</v>
      </c>
      <c r="F2" s="321"/>
      <c r="G2" s="322"/>
    </row>
    <row r="3" spans="1:7" ht="15.75" thickBot="1">
      <c r="A3" s="69"/>
      <c r="B3" s="74" t="s">
        <v>9</v>
      </c>
      <c r="C3" s="70">
        <v>2019</v>
      </c>
      <c r="D3" s="113">
        <v>2020</v>
      </c>
      <c r="E3" s="70">
        <v>2021</v>
      </c>
      <c r="F3" s="70">
        <v>2022</v>
      </c>
      <c r="G3" s="70">
        <v>2023</v>
      </c>
    </row>
    <row r="4" spans="1:7" ht="15">
      <c r="A4" s="156"/>
      <c r="B4" s="101"/>
      <c r="C4" s="4"/>
      <c r="D4" s="4"/>
      <c r="E4" s="21"/>
      <c r="F4" s="4"/>
      <c r="G4" s="21"/>
    </row>
    <row r="5" spans="1:7" ht="15">
      <c r="A5" s="157" t="s">
        <v>134</v>
      </c>
      <c r="B5" s="158"/>
      <c r="C5" s="30"/>
      <c r="D5" s="30"/>
      <c r="E5" s="30"/>
      <c r="F5" s="30"/>
      <c r="G5" s="30"/>
    </row>
    <row r="6" spans="1:7" ht="0.75" customHeight="1">
      <c r="A6" s="159"/>
      <c r="B6" s="160"/>
      <c r="C6" s="35"/>
      <c r="D6" s="35"/>
      <c r="E6" s="35"/>
      <c r="F6" s="35"/>
      <c r="G6" s="35"/>
    </row>
    <row r="7" spans="1:7" ht="45">
      <c r="A7" s="161" t="s">
        <v>252</v>
      </c>
      <c r="B7" s="162" t="s">
        <v>238</v>
      </c>
      <c r="C7" s="260">
        <v>0</v>
      </c>
      <c r="D7" s="260">
        <v>0</v>
      </c>
      <c r="E7" s="260">
        <v>0</v>
      </c>
      <c r="F7" s="234">
        <v>0</v>
      </c>
      <c r="G7" s="261">
        <v>0</v>
      </c>
    </row>
    <row r="8" spans="1:7" ht="15">
      <c r="A8" s="126" t="s">
        <v>240</v>
      </c>
      <c r="B8" s="163"/>
      <c r="C8" s="87"/>
      <c r="D8" s="87"/>
      <c r="E8" s="35"/>
      <c r="F8" s="87"/>
      <c r="G8" s="35"/>
    </row>
    <row r="9" spans="1:7" ht="30">
      <c r="A9" s="105" t="s">
        <v>6</v>
      </c>
      <c r="B9" s="164" t="s">
        <v>238</v>
      </c>
      <c r="C9" s="87">
        <v>0</v>
      </c>
      <c r="D9" s="87">
        <v>0</v>
      </c>
      <c r="E9" s="87">
        <v>0</v>
      </c>
      <c r="F9" s="87">
        <v>0</v>
      </c>
      <c r="G9" s="30">
        <v>0</v>
      </c>
    </row>
    <row r="10" spans="1:7" ht="30">
      <c r="A10" s="105" t="s">
        <v>239</v>
      </c>
      <c r="B10" s="164" t="s">
        <v>238</v>
      </c>
      <c r="C10" s="87">
        <v>0</v>
      </c>
      <c r="D10" s="87">
        <v>0</v>
      </c>
      <c r="E10" s="87">
        <v>0</v>
      </c>
      <c r="F10" s="87">
        <v>0</v>
      </c>
      <c r="G10" s="35">
        <v>0</v>
      </c>
    </row>
    <row r="11" spans="1:7" ht="30">
      <c r="A11" s="127" t="s">
        <v>211</v>
      </c>
      <c r="B11" s="164" t="s">
        <v>238</v>
      </c>
      <c r="C11" s="87">
        <v>0</v>
      </c>
      <c r="D11" s="87">
        <v>0</v>
      </c>
      <c r="E11" s="87">
        <v>0</v>
      </c>
      <c r="F11" s="87">
        <v>0</v>
      </c>
      <c r="G11" s="35">
        <v>0</v>
      </c>
    </row>
    <row r="12" spans="1:7" ht="45">
      <c r="A12" s="126" t="s">
        <v>135</v>
      </c>
      <c r="B12" s="164" t="s">
        <v>238</v>
      </c>
      <c r="C12" s="262">
        <v>0</v>
      </c>
      <c r="D12" s="262">
        <v>0</v>
      </c>
      <c r="E12" s="229">
        <v>0</v>
      </c>
      <c r="F12" s="229">
        <v>0</v>
      </c>
      <c r="G12" s="229">
        <v>0</v>
      </c>
    </row>
    <row r="13" spans="1:7" ht="45">
      <c r="A13" s="126" t="s">
        <v>233</v>
      </c>
      <c r="B13" s="115" t="s">
        <v>243</v>
      </c>
      <c r="C13" s="263">
        <v>27.4</v>
      </c>
      <c r="D13" s="263">
        <v>27.4</v>
      </c>
      <c r="E13" s="227">
        <v>28.5</v>
      </c>
      <c r="F13" s="227">
        <v>28.5</v>
      </c>
      <c r="G13" s="227">
        <v>28.5</v>
      </c>
    </row>
    <row r="14" spans="1:7" ht="45">
      <c r="A14" s="126" t="s">
        <v>253</v>
      </c>
      <c r="B14" s="115" t="s">
        <v>7</v>
      </c>
      <c r="C14" s="263">
        <v>95</v>
      </c>
      <c r="D14" s="229">
        <v>96.5</v>
      </c>
      <c r="E14" s="263">
        <v>97.1</v>
      </c>
      <c r="F14" s="229">
        <v>97.1</v>
      </c>
      <c r="G14" s="229">
        <v>97.1</v>
      </c>
    </row>
    <row r="15" spans="1:8" ht="52.5" customHeight="1">
      <c r="A15" s="127" t="s">
        <v>216</v>
      </c>
      <c r="B15" s="163"/>
      <c r="C15" s="282">
        <v>0</v>
      </c>
      <c r="D15" s="282">
        <v>0</v>
      </c>
      <c r="E15" s="283">
        <v>0</v>
      </c>
      <c r="F15" s="282">
        <v>0</v>
      </c>
      <c r="G15" s="283">
        <v>0</v>
      </c>
      <c r="H15" s="1"/>
    </row>
    <row r="16" spans="1:8" ht="18" customHeight="1">
      <c r="A16" s="126" t="s">
        <v>234</v>
      </c>
      <c r="B16" s="115" t="s">
        <v>241</v>
      </c>
      <c r="C16" s="282">
        <v>0</v>
      </c>
      <c r="D16" s="282">
        <v>0</v>
      </c>
      <c r="E16" s="282">
        <v>0</v>
      </c>
      <c r="F16" s="282">
        <v>0</v>
      </c>
      <c r="G16" s="282">
        <v>0</v>
      </c>
      <c r="H16" s="1"/>
    </row>
    <row r="17" spans="1:8" ht="20.25" customHeight="1">
      <c r="A17" s="126" t="s">
        <v>235</v>
      </c>
      <c r="B17" s="115" t="s">
        <v>241</v>
      </c>
      <c r="C17" s="282">
        <v>0</v>
      </c>
      <c r="D17" s="282">
        <v>0</v>
      </c>
      <c r="E17" s="282">
        <v>0</v>
      </c>
      <c r="F17" s="282">
        <v>0</v>
      </c>
      <c r="G17" s="282">
        <v>0</v>
      </c>
      <c r="H17" s="1"/>
    </row>
    <row r="18" spans="1:8" ht="18.75" customHeight="1">
      <c r="A18" s="126" t="s">
        <v>236</v>
      </c>
      <c r="B18" s="115" t="s">
        <v>241</v>
      </c>
      <c r="C18" s="282">
        <v>0</v>
      </c>
      <c r="D18" s="282">
        <v>0</v>
      </c>
      <c r="E18" s="282">
        <v>0</v>
      </c>
      <c r="F18" s="282">
        <v>0</v>
      </c>
      <c r="G18" s="282">
        <v>0</v>
      </c>
      <c r="H18" s="1"/>
    </row>
    <row r="19" spans="1:8" ht="30">
      <c r="A19" s="126" t="s">
        <v>237</v>
      </c>
      <c r="B19" s="115" t="s">
        <v>242</v>
      </c>
      <c r="C19" s="282">
        <v>0</v>
      </c>
      <c r="D19" s="282">
        <v>0</v>
      </c>
      <c r="E19" s="282">
        <v>0</v>
      </c>
      <c r="F19" s="282">
        <v>0</v>
      </c>
      <c r="G19" s="282">
        <v>0</v>
      </c>
      <c r="H19" s="1"/>
    </row>
    <row r="20" spans="1:8" ht="28.5" customHeight="1">
      <c r="A20" s="127" t="s">
        <v>317</v>
      </c>
      <c r="B20" s="115" t="s">
        <v>242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1"/>
    </row>
    <row r="21" spans="1:8" ht="36.75" customHeight="1">
      <c r="A21" s="127" t="s">
        <v>128</v>
      </c>
      <c r="B21" s="115" t="s">
        <v>227</v>
      </c>
      <c r="C21" s="218">
        <v>75</v>
      </c>
      <c r="D21" s="219">
        <v>80</v>
      </c>
      <c r="E21" s="218">
        <v>80</v>
      </c>
      <c r="F21" s="219">
        <v>80</v>
      </c>
      <c r="G21" s="219">
        <v>80</v>
      </c>
      <c r="H21" s="1"/>
    </row>
    <row r="22" spans="1:8" ht="32.25" customHeight="1">
      <c r="A22" s="127" t="s">
        <v>127</v>
      </c>
      <c r="B22" s="115"/>
      <c r="C22" s="219">
        <v>212</v>
      </c>
      <c r="D22" s="218">
        <v>193</v>
      </c>
      <c r="E22" s="219">
        <v>200</v>
      </c>
      <c r="F22" s="219">
        <v>200</v>
      </c>
      <c r="G22" s="219">
        <v>200</v>
      </c>
      <c r="H22" s="1"/>
    </row>
    <row r="23" spans="1:8" ht="27" customHeight="1">
      <c r="A23" s="127" t="s">
        <v>254</v>
      </c>
      <c r="B23" s="115" t="s">
        <v>227</v>
      </c>
      <c r="C23" s="219">
        <v>212</v>
      </c>
      <c r="D23" s="218">
        <v>193</v>
      </c>
      <c r="E23" s="219">
        <v>200</v>
      </c>
      <c r="F23" s="219">
        <v>200</v>
      </c>
      <c r="G23" s="219">
        <v>200</v>
      </c>
      <c r="H23" s="1"/>
    </row>
    <row r="24" spans="1:8" ht="30.75" customHeight="1">
      <c r="A24" s="127" t="s">
        <v>255</v>
      </c>
      <c r="B24" s="115" t="s">
        <v>227</v>
      </c>
      <c r="C24" s="218">
        <v>0</v>
      </c>
      <c r="D24" s="218">
        <v>0</v>
      </c>
      <c r="E24" s="218">
        <v>0</v>
      </c>
      <c r="F24" s="218">
        <v>0</v>
      </c>
      <c r="G24" s="218">
        <v>0</v>
      </c>
      <c r="H24" s="1"/>
    </row>
    <row r="25" spans="1:8" ht="30.75" customHeight="1">
      <c r="A25" s="126" t="s">
        <v>299</v>
      </c>
      <c r="B25" s="115" t="s">
        <v>227</v>
      </c>
      <c r="C25" s="218">
        <v>0</v>
      </c>
      <c r="D25" s="218">
        <v>0</v>
      </c>
      <c r="E25" s="219">
        <v>0</v>
      </c>
      <c r="F25" s="218">
        <v>0</v>
      </c>
      <c r="G25" s="219">
        <v>0</v>
      </c>
      <c r="H25" s="1"/>
    </row>
    <row r="26" spans="1:8" ht="34.5" customHeight="1">
      <c r="A26" s="127" t="s">
        <v>256</v>
      </c>
      <c r="B26" s="115" t="s">
        <v>227</v>
      </c>
      <c r="C26" s="218">
        <v>0</v>
      </c>
      <c r="D26" s="218">
        <v>0</v>
      </c>
      <c r="E26" s="219">
        <v>0</v>
      </c>
      <c r="F26" s="218">
        <v>0</v>
      </c>
      <c r="G26" s="219">
        <v>0</v>
      </c>
      <c r="H26" s="1"/>
    </row>
    <row r="27" spans="1:8" ht="33" customHeight="1">
      <c r="A27" s="105" t="s">
        <v>223</v>
      </c>
      <c r="B27" s="115"/>
      <c r="C27" s="218">
        <v>0</v>
      </c>
      <c r="D27" s="218">
        <v>0</v>
      </c>
      <c r="E27" s="219">
        <v>0</v>
      </c>
      <c r="F27" s="218">
        <v>0</v>
      </c>
      <c r="G27" s="219">
        <v>0</v>
      </c>
      <c r="H27" s="1"/>
    </row>
    <row r="28" spans="1:8" ht="30.75" customHeight="1">
      <c r="A28" s="126" t="s">
        <v>257</v>
      </c>
      <c r="B28" s="115" t="s">
        <v>227</v>
      </c>
      <c r="C28" s="218">
        <v>0</v>
      </c>
      <c r="D28" s="218">
        <v>0</v>
      </c>
      <c r="E28" s="219">
        <v>0</v>
      </c>
      <c r="F28" s="218">
        <v>0</v>
      </c>
      <c r="G28" s="219">
        <v>0</v>
      </c>
      <c r="H28" s="1"/>
    </row>
    <row r="29" spans="1:8" ht="30.75" customHeight="1">
      <c r="A29" s="126" t="s">
        <v>258</v>
      </c>
      <c r="B29" s="115" t="s">
        <v>227</v>
      </c>
      <c r="C29" s="218">
        <v>0</v>
      </c>
      <c r="D29" s="218">
        <v>0</v>
      </c>
      <c r="E29" s="219">
        <v>0</v>
      </c>
      <c r="F29" s="218">
        <v>0</v>
      </c>
      <c r="G29" s="219">
        <v>0</v>
      </c>
      <c r="H29" s="1"/>
    </row>
    <row r="30" spans="1:8" ht="30.75" customHeight="1">
      <c r="A30" s="126" t="s">
        <v>198</v>
      </c>
      <c r="B30" s="165"/>
      <c r="C30" s="88"/>
      <c r="D30" s="88"/>
      <c r="E30" s="44"/>
      <c r="F30" s="88"/>
      <c r="G30" s="44"/>
      <c r="H30" s="1"/>
    </row>
    <row r="31" spans="1:8" ht="30.75" customHeight="1">
      <c r="A31" s="126" t="s">
        <v>259</v>
      </c>
      <c r="B31" s="115" t="s">
        <v>260</v>
      </c>
      <c r="C31" s="218">
        <v>0</v>
      </c>
      <c r="D31" s="218">
        <v>0</v>
      </c>
      <c r="E31" s="219">
        <v>0</v>
      </c>
      <c r="F31" s="218">
        <v>0</v>
      </c>
      <c r="G31" s="219">
        <v>0</v>
      </c>
      <c r="H31" s="1"/>
    </row>
    <row r="32" spans="1:8" ht="30.75" customHeight="1">
      <c r="A32" s="126" t="s">
        <v>287</v>
      </c>
      <c r="B32" s="115" t="s">
        <v>129</v>
      </c>
      <c r="C32" s="218">
        <v>50</v>
      </c>
      <c r="D32" s="218">
        <v>50</v>
      </c>
      <c r="E32" s="219">
        <v>50</v>
      </c>
      <c r="F32" s="218">
        <v>50</v>
      </c>
      <c r="G32" s="219">
        <v>50</v>
      </c>
      <c r="H32" s="1"/>
    </row>
    <row r="33" spans="1:8" ht="30" customHeight="1">
      <c r="A33" s="126" t="s">
        <v>288</v>
      </c>
      <c r="B33" s="115" t="s">
        <v>129</v>
      </c>
      <c r="C33" s="218">
        <v>0</v>
      </c>
      <c r="D33" s="218">
        <v>0</v>
      </c>
      <c r="E33" s="219">
        <v>0</v>
      </c>
      <c r="F33" s="218">
        <v>0</v>
      </c>
      <c r="G33" s="219">
        <v>0</v>
      </c>
      <c r="H33" s="1"/>
    </row>
    <row r="34" spans="1:8" ht="34.5" customHeight="1">
      <c r="A34" s="126" t="s">
        <v>261</v>
      </c>
      <c r="B34" s="115" t="s">
        <v>262</v>
      </c>
      <c r="C34" s="218">
        <v>0</v>
      </c>
      <c r="D34" s="218">
        <v>0</v>
      </c>
      <c r="E34" s="219">
        <v>0</v>
      </c>
      <c r="F34" s="218">
        <v>0</v>
      </c>
      <c r="G34" s="219">
        <v>0</v>
      </c>
      <c r="H34" s="1"/>
    </row>
    <row r="35" spans="1:8" ht="34.5" customHeight="1">
      <c r="A35" s="126" t="s">
        <v>290</v>
      </c>
      <c r="B35" s="115" t="s">
        <v>330</v>
      </c>
      <c r="C35" s="218">
        <v>20</v>
      </c>
      <c r="D35" s="218">
        <v>20</v>
      </c>
      <c r="E35" s="219">
        <v>20</v>
      </c>
      <c r="F35" s="218">
        <v>20</v>
      </c>
      <c r="G35" s="219">
        <v>20</v>
      </c>
      <c r="H35" s="1"/>
    </row>
    <row r="36" spans="1:8" ht="46.5" customHeight="1">
      <c r="A36" s="166" t="s">
        <v>289</v>
      </c>
      <c r="B36" s="115" t="s">
        <v>331</v>
      </c>
      <c r="C36" s="284">
        <v>10</v>
      </c>
      <c r="D36" s="218">
        <v>10</v>
      </c>
      <c r="E36" s="219">
        <v>10</v>
      </c>
      <c r="F36" s="218">
        <v>10</v>
      </c>
      <c r="G36" s="219">
        <v>10</v>
      </c>
      <c r="H36" s="1"/>
    </row>
    <row r="37" spans="1:8" ht="30">
      <c r="A37" s="126" t="s">
        <v>291</v>
      </c>
      <c r="B37" s="115" t="s">
        <v>332</v>
      </c>
      <c r="C37" s="222">
        <v>1</v>
      </c>
      <c r="D37" s="218">
        <v>1</v>
      </c>
      <c r="E37" s="219">
        <v>1</v>
      </c>
      <c r="F37" s="218">
        <v>1</v>
      </c>
      <c r="G37" s="219">
        <v>1</v>
      </c>
      <c r="H37" s="1"/>
    </row>
    <row r="38" spans="1:8" ht="30">
      <c r="A38" s="126" t="s">
        <v>292</v>
      </c>
      <c r="B38" s="115" t="s">
        <v>333</v>
      </c>
      <c r="C38" s="218">
        <v>1</v>
      </c>
      <c r="D38" s="218">
        <v>1</v>
      </c>
      <c r="E38" s="219">
        <v>1</v>
      </c>
      <c r="F38" s="218">
        <v>1</v>
      </c>
      <c r="G38" s="219">
        <v>1</v>
      </c>
      <c r="H38" s="1"/>
    </row>
    <row r="39" spans="1:8" ht="63" customHeight="1">
      <c r="A39" s="127" t="s">
        <v>263</v>
      </c>
      <c r="B39" s="115" t="s">
        <v>329</v>
      </c>
      <c r="C39" s="218">
        <v>100</v>
      </c>
      <c r="D39" s="218">
        <v>100</v>
      </c>
      <c r="E39" s="219">
        <v>100</v>
      </c>
      <c r="F39" s="218">
        <v>100</v>
      </c>
      <c r="G39" s="219">
        <v>100</v>
      </c>
      <c r="H39" s="1"/>
    </row>
    <row r="40" spans="1:8" ht="63" customHeight="1" thickBot="1">
      <c r="A40" s="167" t="s">
        <v>212</v>
      </c>
      <c r="B40" s="168" t="s">
        <v>7</v>
      </c>
      <c r="C40" s="220">
        <v>100</v>
      </c>
      <c r="D40" s="220">
        <v>100</v>
      </c>
      <c r="E40" s="221">
        <v>100</v>
      </c>
      <c r="F40" s="220">
        <v>100</v>
      </c>
      <c r="G40" s="221">
        <v>100</v>
      </c>
      <c r="H40" s="1"/>
    </row>
    <row r="41" spans="1:8" ht="15">
      <c r="A41" s="3"/>
      <c r="B41" s="3"/>
      <c r="E41" s="1"/>
      <c r="F41" s="1"/>
      <c r="H41" s="1"/>
    </row>
    <row r="42" spans="1:8" ht="15">
      <c r="A42" s="3"/>
      <c r="B42" s="3"/>
      <c r="E42" s="1"/>
      <c r="F42" s="1"/>
      <c r="G42" s="1"/>
      <c r="H42" s="1"/>
    </row>
    <row r="43" spans="1:8" ht="15">
      <c r="A43" s="3"/>
      <c r="B43" s="3"/>
      <c r="E43" s="1"/>
      <c r="F43" s="1"/>
      <c r="G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2.75">
      <c r="A63" s="1"/>
      <c r="B63" s="1"/>
      <c r="E63" s="1"/>
      <c r="F63" s="1"/>
      <c r="G63" s="1"/>
      <c r="H63" s="1"/>
    </row>
    <row r="64" spans="1:8" ht="12.75">
      <c r="A64" s="1"/>
      <c r="B64" s="1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</sheetData>
  <sheetProtection/>
  <mergeCells count="1">
    <mergeCell ref="E2:G2"/>
  </mergeCells>
  <printOptions/>
  <pageMargins left="0.3937007874015748" right="0" top="0.5905511811023623" bottom="0.7874015748031497" header="0" footer="0"/>
  <pageSetup fitToHeight="2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75" zoomScaleNormal="75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40.50390625" style="0" customWidth="1"/>
    <col min="2" max="2" width="0.12890625" style="0" hidden="1" customWidth="1"/>
    <col min="3" max="3" width="20.625" style="23" customWidth="1"/>
    <col min="4" max="5" width="10.875" style="0" customWidth="1"/>
    <col min="6" max="6" width="9.875" style="0" customWidth="1"/>
    <col min="7" max="7" width="11.125" style="0" customWidth="1"/>
    <col min="8" max="8" width="10.50390625" style="0" customWidth="1"/>
  </cols>
  <sheetData>
    <row r="1" ht="15" thickBot="1">
      <c r="H1" s="2"/>
    </row>
    <row r="2" spans="1:18" ht="15.75" thickBot="1">
      <c r="A2" s="66" t="s">
        <v>0</v>
      </c>
      <c r="B2" s="66" t="s">
        <v>1</v>
      </c>
      <c r="C2" s="67" t="s">
        <v>8</v>
      </c>
      <c r="D2" s="192" t="s">
        <v>284</v>
      </c>
      <c r="E2" s="192" t="s">
        <v>285</v>
      </c>
      <c r="F2" s="320" t="s">
        <v>2</v>
      </c>
      <c r="G2" s="321"/>
      <c r="H2" s="322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 thickBot="1">
      <c r="A3" s="69"/>
      <c r="B3" s="69"/>
      <c r="C3" s="70" t="s">
        <v>9</v>
      </c>
      <c r="D3" s="70">
        <v>2019</v>
      </c>
      <c r="E3" s="113">
        <v>2020</v>
      </c>
      <c r="F3" s="70">
        <v>2021</v>
      </c>
      <c r="G3" s="70">
        <v>2022</v>
      </c>
      <c r="H3" s="70">
        <v>2023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173"/>
      <c r="D4" s="21"/>
      <c r="E4" s="177"/>
      <c r="F4" s="21"/>
      <c r="G4" s="55"/>
      <c r="H4" s="21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71" t="s">
        <v>194</v>
      </c>
      <c r="B5" s="3"/>
      <c r="C5" s="174"/>
      <c r="D5" s="30"/>
      <c r="E5" s="3"/>
      <c r="F5" s="30"/>
      <c r="G5" s="3"/>
      <c r="H5" s="3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71"/>
      <c r="B6" s="3"/>
      <c r="C6" s="174"/>
      <c r="D6" s="30"/>
      <c r="E6" s="3"/>
      <c r="F6" s="30"/>
      <c r="G6" s="3"/>
      <c r="H6" s="3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9.5" customHeight="1">
      <c r="A7" s="127" t="s">
        <v>217</v>
      </c>
      <c r="B7" s="170"/>
      <c r="C7" s="175" t="s">
        <v>218</v>
      </c>
      <c r="D7" s="227">
        <v>0</v>
      </c>
      <c r="E7" s="228">
        <v>0</v>
      </c>
      <c r="F7" s="229">
        <v>0</v>
      </c>
      <c r="G7" s="228">
        <v>0</v>
      </c>
      <c r="H7" s="229">
        <v>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16" t="s">
        <v>213</v>
      </c>
      <c r="B8" s="137"/>
      <c r="C8" s="176" t="s">
        <v>45</v>
      </c>
      <c r="D8" s="34">
        <v>0</v>
      </c>
      <c r="E8" s="212">
        <v>0</v>
      </c>
      <c r="F8" s="203">
        <v>0</v>
      </c>
      <c r="G8" s="212">
        <v>0</v>
      </c>
      <c r="H8" s="203">
        <v>0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.75">
      <c r="A9" s="124" t="s">
        <v>214</v>
      </c>
      <c r="B9" s="137"/>
      <c r="C9" s="176"/>
      <c r="D9" s="34"/>
      <c r="E9" s="14"/>
      <c r="F9" s="34"/>
      <c r="G9" s="14"/>
      <c r="H9" s="34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16" t="s">
        <v>318</v>
      </c>
      <c r="B10" s="137"/>
      <c r="C10" s="176"/>
      <c r="D10" s="34">
        <v>0</v>
      </c>
      <c r="E10" s="212">
        <v>0</v>
      </c>
      <c r="F10" s="203">
        <v>0</v>
      </c>
      <c r="G10" s="212">
        <v>0</v>
      </c>
      <c r="H10" s="203">
        <v>0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16" t="s">
        <v>131</v>
      </c>
      <c r="B11" s="137"/>
      <c r="C11" s="176"/>
      <c r="D11" s="34"/>
      <c r="E11" s="14"/>
      <c r="F11" s="34"/>
      <c r="G11" s="14"/>
      <c r="H11" s="34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16" t="s">
        <v>272</v>
      </c>
      <c r="B12" s="135"/>
      <c r="C12" s="115" t="s">
        <v>197</v>
      </c>
      <c r="D12" s="35">
        <v>0</v>
      </c>
      <c r="E12" s="213">
        <v>0</v>
      </c>
      <c r="F12" s="204">
        <v>0</v>
      </c>
      <c r="G12" s="213">
        <v>0</v>
      </c>
      <c r="H12" s="204">
        <v>0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.75">
      <c r="A13" s="124" t="s">
        <v>214</v>
      </c>
      <c r="B13" s="135"/>
      <c r="C13" s="115"/>
      <c r="D13" s="35"/>
      <c r="E13" s="19"/>
      <c r="F13" s="35"/>
      <c r="G13" s="19"/>
      <c r="H13" s="35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8" customHeight="1">
      <c r="A14" s="116" t="s">
        <v>318</v>
      </c>
      <c r="B14" s="135"/>
      <c r="C14" s="115"/>
      <c r="D14" s="35">
        <v>0</v>
      </c>
      <c r="E14" s="213">
        <v>0</v>
      </c>
      <c r="F14" s="204">
        <v>0</v>
      </c>
      <c r="G14" s="213">
        <v>0</v>
      </c>
      <c r="H14" s="204">
        <v>0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16" t="s">
        <v>131</v>
      </c>
      <c r="B15" s="135"/>
      <c r="C15" s="115"/>
      <c r="D15" s="35"/>
      <c r="E15" s="19"/>
      <c r="F15" s="35"/>
      <c r="G15" s="19"/>
      <c r="H15" s="35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171" t="s">
        <v>219</v>
      </c>
      <c r="B16" s="147"/>
      <c r="C16" s="115" t="s">
        <v>195</v>
      </c>
      <c r="D16" s="230">
        <v>6.3</v>
      </c>
      <c r="E16" s="231">
        <v>6.3</v>
      </c>
      <c r="F16" s="230">
        <v>6.3</v>
      </c>
      <c r="G16" s="231">
        <v>6.3</v>
      </c>
      <c r="H16" s="230">
        <v>6.3</v>
      </c>
    </row>
    <row r="17" spans="1:8" ht="30.75" customHeight="1">
      <c r="A17" s="124" t="s">
        <v>214</v>
      </c>
      <c r="B17" s="147"/>
      <c r="C17" s="176"/>
      <c r="D17" s="44"/>
      <c r="E17" s="20"/>
      <c r="F17" s="44"/>
      <c r="G17" s="20"/>
      <c r="H17" s="44"/>
    </row>
    <row r="18" spans="1:8" ht="18" customHeight="1">
      <c r="A18" s="116" t="s">
        <v>318</v>
      </c>
      <c r="B18" s="147"/>
      <c r="C18" s="176"/>
      <c r="D18" s="230">
        <v>6.3</v>
      </c>
      <c r="E18" s="231">
        <v>6.3</v>
      </c>
      <c r="F18" s="230">
        <v>6.3</v>
      </c>
      <c r="G18" s="231">
        <v>6.3</v>
      </c>
      <c r="H18" s="230">
        <v>6.3</v>
      </c>
    </row>
    <row r="19" spans="1:8" ht="15" customHeight="1">
      <c r="A19" s="116" t="s">
        <v>131</v>
      </c>
      <c r="B19" s="147"/>
      <c r="C19" s="176"/>
      <c r="D19" s="44"/>
      <c r="E19" s="20"/>
      <c r="F19" s="44"/>
      <c r="G19" s="20"/>
      <c r="H19" s="44"/>
    </row>
    <row r="20" spans="1:8" ht="33.75" customHeight="1">
      <c r="A20" s="116" t="s">
        <v>220</v>
      </c>
      <c r="B20" s="147"/>
      <c r="C20" s="176" t="s">
        <v>196</v>
      </c>
      <c r="D20" s="233">
        <v>98.933</v>
      </c>
      <c r="E20" s="232">
        <v>98.933</v>
      </c>
      <c r="F20" s="232">
        <v>98.933</v>
      </c>
      <c r="G20" s="232">
        <v>98.933</v>
      </c>
      <c r="H20" s="232">
        <v>98.933</v>
      </c>
    </row>
    <row r="21" spans="1:8" ht="33.75" customHeight="1">
      <c r="A21" s="124" t="s">
        <v>214</v>
      </c>
      <c r="B21" s="147"/>
      <c r="C21" s="176"/>
      <c r="D21" s="44"/>
      <c r="E21" s="20"/>
      <c r="F21" s="44"/>
      <c r="G21" s="20"/>
      <c r="H21" s="44"/>
    </row>
    <row r="22" spans="1:8" ht="16.5" customHeight="1">
      <c r="A22" s="116" t="s">
        <v>318</v>
      </c>
      <c r="B22" s="147"/>
      <c r="C22" s="176"/>
      <c r="D22" s="233">
        <v>98.993</v>
      </c>
      <c r="E22" s="232">
        <v>98.933</v>
      </c>
      <c r="F22" s="232">
        <v>98.933</v>
      </c>
      <c r="G22" s="232">
        <v>98.933</v>
      </c>
      <c r="H22" s="232">
        <v>98.933</v>
      </c>
    </row>
    <row r="23" spans="1:8" ht="15.75" customHeight="1">
      <c r="A23" s="127" t="s">
        <v>131</v>
      </c>
      <c r="B23" s="147"/>
      <c r="C23" s="115"/>
      <c r="D23" s="44"/>
      <c r="E23" s="20"/>
      <c r="F23" s="44"/>
      <c r="G23" s="20"/>
      <c r="H23" s="44"/>
    </row>
    <row r="24" spans="1:8" ht="60">
      <c r="A24" s="171" t="s">
        <v>275</v>
      </c>
      <c r="B24" s="102"/>
      <c r="C24" s="176" t="s">
        <v>276</v>
      </c>
      <c r="D24" s="44">
        <v>0</v>
      </c>
      <c r="E24" s="13">
        <v>0</v>
      </c>
      <c r="F24" s="43">
        <v>0</v>
      </c>
      <c r="G24" s="13">
        <v>0</v>
      </c>
      <c r="H24" s="43">
        <v>0</v>
      </c>
    </row>
    <row r="25" spans="1:8" ht="45" thickBot="1">
      <c r="A25" s="172" t="s">
        <v>274</v>
      </c>
      <c r="B25" s="169"/>
      <c r="C25" s="153" t="s">
        <v>276</v>
      </c>
      <c r="D25" s="47">
        <v>0</v>
      </c>
      <c r="E25" s="41">
        <v>0</v>
      </c>
      <c r="F25" s="47">
        <v>0</v>
      </c>
      <c r="G25" s="41">
        <v>0</v>
      </c>
      <c r="H25" s="47">
        <v>0</v>
      </c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45.50390625" style="0" customWidth="1"/>
    <col min="2" max="2" width="16.125" style="23" customWidth="1"/>
    <col min="3" max="4" width="10.50390625" style="0" customWidth="1"/>
    <col min="5" max="6" width="11.00390625" style="0" customWidth="1"/>
    <col min="7" max="7" width="11.375" style="0" customWidth="1"/>
  </cols>
  <sheetData>
    <row r="1" spans="5:7" ht="15" thickBot="1">
      <c r="E1" s="2"/>
      <c r="G1" s="2"/>
    </row>
    <row r="2" spans="1:7" ht="15.75" thickBot="1">
      <c r="A2" s="66" t="s">
        <v>0</v>
      </c>
      <c r="B2" s="75" t="s">
        <v>8</v>
      </c>
      <c r="C2" s="112" t="s">
        <v>284</v>
      </c>
      <c r="D2" s="112" t="s">
        <v>285</v>
      </c>
      <c r="E2" s="320" t="s">
        <v>2</v>
      </c>
      <c r="F2" s="321"/>
      <c r="G2" s="322"/>
    </row>
    <row r="3" spans="1:7" ht="15.75" thickBot="1">
      <c r="A3" s="69"/>
      <c r="B3" s="76" t="s">
        <v>9</v>
      </c>
      <c r="C3" s="70">
        <v>2019</v>
      </c>
      <c r="D3" s="113">
        <v>2020</v>
      </c>
      <c r="E3" s="70">
        <v>2021</v>
      </c>
      <c r="F3" s="70">
        <v>2022</v>
      </c>
      <c r="G3" s="70">
        <v>2023</v>
      </c>
    </row>
    <row r="4" spans="1:7" ht="15">
      <c r="A4" s="82"/>
      <c r="B4" s="6"/>
      <c r="C4" s="21"/>
      <c r="D4" s="6"/>
      <c r="E4" s="21"/>
      <c r="F4" s="6"/>
      <c r="G4" s="21"/>
    </row>
    <row r="5" spans="1:7" ht="15">
      <c r="A5" s="83" t="s">
        <v>201</v>
      </c>
      <c r="B5" s="6"/>
      <c r="C5" s="30"/>
      <c r="D5" s="3"/>
      <c r="E5" s="30"/>
      <c r="F5" s="3"/>
      <c r="G5" s="30"/>
    </row>
    <row r="6" spans="1:7" ht="17.25">
      <c r="A6" s="84"/>
      <c r="B6" s="27"/>
      <c r="C6" s="34"/>
      <c r="D6" s="14"/>
      <c r="E6" s="34"/>
      <c r="F6" s="14"/>
      <c r="G6" s="34"/>
    </row>
    <row r="7" spans="1:7" ht="30">
      <c r="A7" s="107" t="s">
        <v>247</v>
      </c>
      <c r="B7" s="122" t="s">
        <v>227</v>
      </c>
      <c r="C7" s="34">
        <v>3175</v>
      </c>
      <c r="D7" s="15">
        <v>3078</v>
      </c>
      <c r="E7" s="34">
        <v>3000</v>
      </c>
      <c r="F7" s="14">
        <v>2930</v>
      </c>
      <c r="G7" s="34">
        <v>2870</v>
      </c>
    </row>
    <row r="8" spans="1:7" ht="34.5" customHeight="1">
      <c r="A8" s="105"/>
      <c r="B8" s="123" t="s">
        <v>246</v>
      </c>
      <c r="C8" s="203">
        <v>97</v>
      </c>
      <c r="D8" s="207">
        <f>D7/C7*100</f>
        <v>96.94488188976378</v>
      </c>
      <c r="E8" s="203">
        <f>E7/D7*100</f>
        <v>97.46588693957115</v>
      </c>
      <c r="F8" s="212">
        <f>F7/E7*100</f>
        <v>97.66666666666667</v>
      </c>
      <c r="G8" s="203">
        <f>G7/F7*100</f>
        <v>97.95221843003414</v>
      </c>
    </row>
    <row r="9" spans="1:7" ht="15">
      <c r="A9" s="124" t="s">
        <v>248</v>
      </c>
      <c r="B9" s="125"/>
      <c r="C9" s="35"/>
      <c r="D9" s="37"/>
      <c r="E9" s="35"/>
      <c r="F9" s="19"/>
      <c r="G9" s="35"/>
    </row>
    <row r="10" spans="1:7" ht="21" customHeight="1">
      <c r="A10" s="126" t="s">
        <v>202</v>
      </c>
      <c r="B10" s="122" t="s">
        <v>227</v>
      </c>
      <c r="C10" s="35">
        <v>0</v>
      </c>
      <c r="D10" s="37">
        <v>0</v>
      </c>
      <c r="E10" s="35">
        <v>0</v>
      </c>
      <c r="F10" s="19">
        <v>0</v>
      </c>
      <c r="G10" s="35">
        <v>0</v>
      </c>
    </row>
    <row r="11" spans="1:7" ht="33.75" customHeight="1">
      <c r="A11" s="105"/>
      <c r="B11" s="123" t="s">
        <v>246</v>
      </c>
      <c r="C11" s="34">
        <v>0</v>
      </c>
      <c r="D11" s="15">
        <v>0</v>
      </c>
      <c r="E11" s="34">
        <v>0</v>
      </c>
      <c r="F11" s="14">
        <v>0</v>
      </c>
      <c r="G11" s="34">
        <v>0</v>
      </c>
    </row>
    <row r="12" spans="1:7" ht="20.25" customHeight="1">
      <c r="A12" s="126" t="s">
        <v>203</v>
      </c>
      <c r="B12" s="122" t="s">
        <v>227</v>
      </c>
      <c r="C12" s="34">
        <v>3175</v>
      </c>
      <c r="D12" s="15">
        <v>3078</v>
      </c>
      <c r="E12" s="34">
        <v>3000</v>
      </c>
      <c r="F12" s="14">
        <v>2930</v>
      </c>
      <c r="G12" s="34">
        <v>2870</v>
      </c>
    </row>
    <row r="13" spans="1:7" ht="36.75" customHeight="1">
      <c r="A13" s="105"/>
      <c r="B13" s="123" t="s">
        <v>246</v>
      </c>
      <c r="C13" s="204">
        <v>98.7</v>
      </c>
      <c r="D13" s="208">
        <f>D12/C12*100</f>
        <v>96.94488188976378</v>
      </c>
      <c r="E13" s="204">
        <f>E12/D12*100</f>
        <v>97.46588693957115</v>
      </c>
      <c r="F13" s="213">
        <f>F12/E12*100</f>
        <v>97.66666666666667</v>
      </c>
      <c r="G13" s="204">
        <f>G12/F12*100</f>
        <v>97.95221843003414</v>
      </c>
    </row>
    <row r="14" spans="1:7" ht="15">
      <c r="A14" s="126" t="s">
        <v>278</v>
      </c>
      <c r="B14" s="122" t="s">
        <v>227</v>
      </c>
      <c r="C14" s="35">
        <v>15</v>
      </c>
      <c r="D14" s="37">
        <v>18</v>
      </c>
      <c r="E14" s="35">
        <v>12</v>
      </c>
      <c r="F14" s="19">
        <v>9</v>
      </c>
      <c r="G14" s="35">
        <v>6</v>
      </c>
    </row>
    <row r="15" spans="1:7" ht="15">
      <c r="A15" s="126" t="s">
        <v>280</v>
      </c>
      <c r="B15" s="122" t="s">
        <v>227</v>
      </c>
      <c r="C15" s="35">
        <v>54</v>
      </c>
      <c r="D15" s="37">
        <v>62</v>
      </c>
      <c r="E15" s="35">
        <v>50</v>
      </c>
      <c r="F15" s="19">
        <v>40</v>
      </c>
      <c r="G15" s="35">
        <v>30</v>
      </c>
    </row>
    <row r="16" spans="1:7" ht="15">
      <c r="A16" s="126" t="s">
        <v>224</v>
      </c>
      <c r="B16" s="122" t="s">
        <v>279</v>
      </c>
      <c r="C16" s="35">
        <v>0</v>
      </c>
      <c r="D16" s="37">
        <v>0</v>
      </c>
      <c r="E16" s="35">
        <v>0</v>
      </c>
      <c r="F16" s="19">
        <v>0</v>
      </c>
      <c r="G16" s="35">
        <v>0</v>
      </c>
    </row>
    <row r="17" spans="1:7" ht="44.25" customHeight="1">
      <c r="A17" s="126" t="s">
        <v>204</v>
      </c>
      <c r="B17" s="122" t="s">
        <v>277</v>
      </c>
      <c r="C17" s="204">
        <v>4.6</v>
      </c>
      <c r="D17" s="209">
        <f>D14/D7*1000</f>
        <v>5.847953216374268</v>
      </c>
      <c r="E17" s="204">
        <f>E14/E7*1000</f>
        <v>4</v>
      </c>
      <c r="F17" s="213">
        <f>F14/F7*1000</f>
        <v>3.0716723549488054</v>
      </c>
      <c r="G17" s="204">
        <f>G14/G7*1000</f>
        <v>2.0905923344947737</v>
      </c>
    </row>
    <row r="18" spans="1:7" ht="45">
      <c r="A18" s="126" t="s">
        <v>205</v>
      </c>
      <c r="B18" s="122" t="s">
        <v>277</v>
      </c>
      <c r="C18" s="205">
        <v>16.2</v>
      </c>
      <c r="D18" s="210">
        <v>12</v>
      </c>
      <c r="E18" s="205">
        <f>E15/E7*1000</f>
        <v>16.666666666666668</v>
      </c>
      <c r="F18" s="214">
        <f>F15/F7*1000</f>
        <v>13.651877133105803</v>
      </c>
      <c r="G18" s="205">
        <f>G15/G7*1000</f>
        <v>10.452961672473869</v>
      </c>
    </row>
    <row r="19" spans="1:7" ht="45">
      <c r="A19" s="127" t="s">
        <v>222</v>
      </c>
      <c r="B19" s="122" t="s">
        <v>277</v>
      </c>
      <c r="C19" s="204">
        <v>-16.3</v>
      </c>
      <c r="D19" s="209">
        <f>-D17-D18</f>
        <v>-17.84795321637427</v>
      </c>
      <c r="E19" s="204">
        <f>-E17-E18</f>
        <v>-20.666666666666668</v>
      </c>
      <c r="F19" s="213">
        <f>-F17-F18</f>
        <v>-16.72354948805461</v>
      </c>
      <c r="G19" s="204">
        <f>-G17-G18</f>
        <v>-12.543554006968643</v>
      </c>
    </row>
    <row r="20" spans="1:7" ht="45" customHeight="1" thickBot="1">
      <c r="A20" s="128" t="s">
        <v>245</v>
      </c>
      <c r="B20" s="129" t="s">
        <v>277</v>
      </c>
      <c r="C20" s="206">
        <v>30.2</v>
      </c>
      <c r="D20" s="211">
        <v>26.3</v>
      </c>
      <c r="E20" s="206">
        <v>24.1</v>
      </c>
      <c r="F20" s="215">
        <v>21</v>
      </c>
      <c r="G20" s="206">
        <v>19.2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8661417322834646" right="0.2755905511811024" top="0.7086614173228347" bottom="0.3937007874015748" header="0.4724409448818898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16.50390625" style="102" customWidth="1"/>
    <col min="4" max="4" width="12.50390625" style="0" customWidth="1"/>
    <col min="5" max="5" width="12.625" style="0" customWidth="1"/>
    <col min="6" max="8" width="12.50390625" style="0" customWidth="1"/>
  </cols>
  <sheetData>
    <row r="1" spans="6:8" ht="15" thickBot="1">
      <c r="F1" s="2"/>
      <c r="H1" s="2"/>
    </row>
    <row r="2" spans="1:18" ht="15.75" thickBot="1">
      <c r="A2" s="66" t="s">
        <v>0</v>
      </c>
      <c r="B2" s="66" t="s">
        <v>1</v>
      </c>
      <c r="C2" s="110" t="s">
        <v>8</v>
      </c>
      <c r="D2" s="192" t="s">
        <v>284</v>
      </c>
      <c r="E2" s="192" t="s">
        <v>285</v>
      </c>
      <c r="F2" s="320" t="s">
        <v>2</v>
      </c>
      <c r="G2" s="321"/>
      <c r="H2" s="322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 thickBot="1">
      <c r="A3" s="69"/>
      <c r="B3" s="69"/>
      <c r="C3" s="111" t="s">
        <v>9</v>
      </c>
      <c r="D3" s="254">
        <v>2019</v>
      </c>
      <c r="E3" s="113">
        <v>2020</v>
      </c>
      <c r="F3" s="254">
        <v>2021</v>
      </c>
      <c r="G3" s="254">
        <v>2022</v>
      </c>
      <c r="H3" s="254">
        <v>2023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30"/>
      <c r="B4" s="131"/>
      <c r="C4" s="245"/>
      <c r="D4" s="31"/>
      <c r="E4" s="31"/>
      <c r="F4" s="31"/>
      <c r="G4" s="31"/>
      <c r="H4" s="31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0.75">
      <c r="A5" s="132" t="s">
        <v>10</v>
      </c>
      <c r="B5" s="131"/>
      <c r="C5" s="269">
        <v>3909940</v>
      </c>
      <c r="D5" s="270">
        <f>SUM(D9+D13+D44+D48)</f>
        <v>0</v>
      </c>
      <c r="E5" s="271">
        <f>SUM(E9+E13+E44+E48)</f>
        <v>0</v>
      </c>
      <c r="F5" s="270">
        <f>SUM(F9+F13+F44+F48)</f>
        <v>0</v>
      </c>
      <c r="G5" s="271">
        <f>SUM(G9+G13+G44+G48)</f>
        <v>0</v>
      </c>
      <c r="H5" s="270">
        <f>SUM(H9+H13+H44+H48)</f>
        <v>0</v>
      </c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30"/>
      <c r="B6" s="131"/>
      <c r="C6" s="272"/>
      <c r="D6" s="273"/>
      <c r="E6" s="273"/>
      <c r="F6" s="273"/>
      <c r="G6" s="273"/>
      <c r="H6" s="273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33" t="s">
        <v>11</v>
      </c>
      <c r="B7" s="131"/>
      <c r="C7" s="272"/>
      <c r="D7" s="274">
        <f>D5/C5*100</f>
        <v>0</v>
      </c>
      <c r="E7" s="274" t="e">
        <f>E5/D5*100</f>
        <v>#DIV/0!</v>
      </c>
      <c r="F7" s="274" t="e">
        <f>F5/E5*100</f>
        <v>#DIV/0!</v>
      </c>
      <c r="G7" s="274" t="e">
        <f>G5/F5*100</f>
        <v>#DIV/0!</v>
      </c>
      <c r="H7" s="274" t="e">
        <f>H5/G5*100</f>
        <v>#DIV/0!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30"/>
      <c r="B8" s="131"/>
      <c r="C8" s="272"/>
      <c r="D8" s="274">
        <f>D5/C5*100/1.04</f>
        <v>0</v>
      </c>
      <c r="E8" s="274" t="e">
        <f>E5/D5*100/1.085</f>
        <v>#DIV/0!</v>
      </c>
      <c r="F8" s="274" t="e">
        <f>F5/E5*100/1.046</f>
        <v>#DIV/0!</v>
      </c>
      <c r="G8" s="274" t="e">
        <f>G5/F5*100/1.029</f>
        <v>#DIV/0!</v>
      </c>
      <c r="H8" s="274" t="e">
        <f>H5/G5*100/1.021</f>
        <v>#DIV/0!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8" customHeight="1">
      <c r="A9" s="134" t="s">
        <v>12</v>
      </c>
      <c r="B9" s="135"/>
      <c r="C9" s="246" t="s">
        <v>206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36"/>
      <c r="B10" s="137"/>
      <c r="C10" s="247" t="s">
        <v>31</v>
      </c>
      <c r="D10" s="235">
        <f>SUM(D9/226054*100/1.113)</f>
        <v>0</v>
      </c>
      <c r="E10" s="242">
        <v>0</v>
      </c>
      <c r="F10" s="242">
        <v>0</v>
      </c>
      <c r="G10" s="235">
        <v>0</v>
      </c>
      <c r="H10" s="235">
        <v>0</v>
      </c>
      <c r="I10" s="3"/>
      <c r="J10" s="193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33" t="s">
        <v>13</v>
      </c>
      <c r="B11" s="131"/>
      <c r="C11" s="248"/>
      <c r="D11" s="31"/>
      <c r="E11" s="31"/>
      <c r="F11" s="46"/>
      <c r="G11" s="31"/>
      <c r="H11" s="46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38"/>
      <c r="B12" s="137"/>
      <c r="C12" s="247"/>
      <c r="D12" s="42"/>
      <c r="E12" s="42"/>
      <c r="F12" s="42"/>
      <c r="G12" s="42"/>
      <c r="H12" s="42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6.5" customHeight="1">
      <c r="A13" s="134" t="s">
        <v>14</v>
      </c>
      <c r="B13" s="137">
        <v>10</v>
      </c>
      <c r="C13" s="246" t="s">
        <v>206</v>
      </c>
      <c r="D13" s="255">
        <v>0</v>
      </c>
      <c r="E13" s="255">
        <v>0</v>
      </c>
      <c r="F13" s="255">
        <v>0</v>
      </c>
      <c r="G13" s="255">
        <v>0</v>
      </c>
      <c r="H13" s="255">
        <v>0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39"/>
      <c r="B14" s="131"/>
      <c r="C14" s="249" t="s">
        <v>31</v>
      </c>
      <c r="D14" s="241">
        <f>SUM(D13/2649893*100/1.058)</f>
        <v>0</v>
      </c>
      <c r="E14" s="241">
        <v>0</v>
      </c>
      <c r="F14" s="241">
        <v>0</v>
      </c>
      <c r="G14" s="241">
        <v>0</v>
      </c>
      <c r="H14" s="241">
        <v>0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10.25" customHeight="1">
      <c r="A15" s="134" t="s">
        <v>15</v>
      </c>
      <c r="B15" s="135"/>
      <c r="C15" s="246" t="s">
        <v>206</v>
      </c>
      <c r="D15" s="241">
        <v>0</v>
      </c>
      <c r="E15" s="241">
        <v>0</v>
      </c>
      <c r="F15" s="241">
        <v>0</v>
      </c>
      <c r="G15" s="241">
        <v>0</v>
      </c>
      <c r="H15" s="241">
        <v>0</v>
      </c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40"/>
      <c r="B16" s="135"/>
      <c r="C16" s="246" t="s">
        <v>31</v>
      </c>
      <c r="D16" s="241">
        <f>SUM(D15/61616*100/1.051)</f>
        <v>0</v>
      </c>
      <c r="E16" s="241">
        <v>0</v>
      </c>
      <c r="F16" s="241">
        <v>0</v>
      </c>
      <c r="G16" s="241">
        <v>0</v>
      </c>
      <c r="H16" s="241">
        <v>0</v>
      </c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0.75">
      <c r="A17" s="134" t="s">
        <v>16</v>
      </c>
      <c r="B17" s="135"/>
      <c r="C17" s="246" t="s">
        <v>206</v>
      </c>
      <c r="D17" s="243">
        <v>0</v>
      </c>
      <c r="E17" s="240">
        <v>0</v>
      </c>
      <c r="F17" s="243">
        <v>0</v>
      </c>
      <c r="G17" s="240">
        <v>0</v>
      </c>
      <c r="H17" s="243">
        <v>0</v>
      </c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40"/>
      <c r="B18" s="135"/>
      <c r="C18" s="246" t="s">
        <v>31</v>
      </c>
      <c r="D18" s="241">
        <f>SUM(D17/126230*100/1.049)</f>
        <v>0</v>
      </c>
      <c r="E18" s="241">
        <v>0</v>
      </c>
      <c r="F18" s="241">
        <v>0</v>
      </c>
      <c r="G18" s="241">
        <v>0</v>
      </c>
      <c r="H18" s="241">
        <v>0</v>
      </c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4.5" customHeight="1">
      <c r="A19" s="134" t="s">
        <v>17</v>
      </c>
      <c r="B19" s="137"/>
      <c r="C19" s="246" t="s">
        <v>206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40"/>
      <c r="B20" s="135"/>
      <c r="C20" s="246" t="s">
        <v>31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0.75">
      <c r="A21" s="134" t="s">
        <v>18</v>
      </c>
      <c r="B21" s="137">
        <v>10</v>
      </c>
      <c r="C21" s="246" t="s">
        <v>206</v>
      </c>
      <c r="D21" s="241">
        <v>0</v>
      </c>
      <c r="E21" s="241">
        <v>0</v>
      </c>
      <c r="F21" s="241">
        <v>0</v>
      </c>
      <c r="G21" s="241">
        <v>0</v>
      </c>
      <c r="H21" s="241">
        <v>0</v>
      </c>
      <c r="I21" s="1"/>
      <c r="J21" s="1"/>
      <c r="K21" s="1"/>
    </row>
    <row r="22" spans="1:18" ht="60">
      <c r="A22" s="140"/>
      <c r="B22" s="135"/>
      <c r="C22" s="246" t="s">
        <v>31</v>
      </c>
      <c r="D22" s="241">
        <f>SUM(D21/1623820*100/1.024)</f>
        <v>0</v>
      </c>
      <c r="E22" s="241">
        <v>0</v>
      </c>
      <c r="F22" s="241">
        <v>0</v>
      </c>
      <c r="G22" s="241">
        <v>0</v>
      </c>
      <c r="H22" s="241">
        <v>0</v>
      </c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5.75">
      <c r="A23" s="134" t="s">
        <v>19</v>
      </c>
      <c r="B23" s="141"/>
      <c r="C23" s="246" t="s">
        <v>206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1"/>
      <c r="J23" s="1"/>
      <c r="K23" s="1"/>
    </row>
    <row r="24" spans="1:18" ht="60">
      <c r="A24" s="140"/>
      <c r="B24" s="141"/>
      <c r="C24" s="246" t="s">
        <v>31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5.75">
      <c r="A25" s="134" t="s">
        <v>20</v>
      </c>
      <c r="B25" s="131"/>
      <c r="C25" s="246" t="s">
        <v>206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1"/>
      <c r="J25" s="1"/>
      <c r="K25" s="1"/>
    </row>
    <row r="26" spans="1:18" ht="60">
      <c r="A26" s="140"/>
      <c r="B26" s="135"/>
      <c r="C26" s="246" t="s">
        <v>31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5.75">
      <c r="A27" s="134" t="s">
        <v>21</v>
      </c>
      <c r="B27" s="131">
        <v>10</v>
      </c>
      <c r="C27" s="246" t="s">
        <v>206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1"/>
      <c r="J27" s="1"/>
      <c r="K27" s="1"/>
    </row>
    <row r="28" spans="1:18" ht="60">
      <c r="A28" s="140"/>
      <c r="B28" s="135"/>
      <c r="C28" s="246" t="s">
        <v>31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0.75">
      <c r="A29" s="134" t="s">
        <v>22</v>
      </c>
      <c r="B29" s="137"/>
      <c r="C29" s="246" t="s">
        <v>206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1"/>
      <c r="J29" s="1"/>
      <c r="K29" s="1"/>
    </row>
    <row r="30" spans="1:18" ht="60">
      <c r="A30" s="140"/>
      <c r="B30" s="135"/>
      <c r="C30" s="246" t="s">
        <v>31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5.75">
      <c r="A31" s="134" t="s">
        <v>23</v>
      </c>
      <c r="B31" s="135">
        <v>10</v>
      </c>
      <c r="C31" s="246" t="s">
        <v>206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  <c r="I31" s="1"/>
      <c r="J31" s="1"/>
      <c r="K31" s="1"/>
    </row>
    <row r="32" spans="1:18" ht="60">
      <c r="A32" s="140"/>
      <c r="B32" s="135"/>
      <c r="C32" s="246" t="s">
        <v>31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14.75" customHeight="1">
      <c r="A33" s="134" t="s">
        <v>24</v>
      </c>
      <c r="B33" s="137"/>
      <c r="C33" s="246" t="s">
        <v>206</v>
      </c>
      <c r="D33" s="241">
        <v>0</v>
      </c>
      <c r="E33" s="241">
        <v>0</v>
      </c>
      <c r="F33" s="241">
        <v>0</v>
      </c>
      <c r="G33" s="241">
        <v>0</v>
      </c>
      <c r="H33" s="241">
        <v>0</v>
      </c>
      <c r="I33" s="1"/>
      <c r="J33" s="1"/>
      <c r="K33" s="1"/>
    </row>
    <row r="34" spans="1:18" ht="60">
      <c r="A34" s="140"/>
      <c r="B34" s="135"/>
      <c r="C34" s="246" t="s">
        <v>31</v>
      </c>
      <c r="D34" s="241">
        <v>0</v>
      </c>
      <c r="E34" s="241">
        <v>0</v>
      </c>
      <c r="F34" s="241">
        <v>0</v>
      </c>
      <c r="G34" s="241">
        <v>0</v>
      </c>
      <c r="H34" s="241">
        <v>0</v>
      </c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0.75">
      <c r="A35" s="134" t="s">
        <v>25</v>
      </c>
      <c r="B35" s="131"/>
      <c r="C35" s="246" t="s">
        <v>206</v>
      </c>
      <c r="D35" s="241">
        <v>0</v>
      </c>
      <c r="E35" s="241">
        <v>0</v>
      </c>
      <c r="F35" s="241">
        <v>0</v>
      </c>
      <c r="G35" s="241">
        <v>0</v>
      </c>
      <c r="H35" s="241">
        <v>0</v>
      </c>
    </row>
    <row r="36" spans="1:18" ht="60">
      <c r="A36" s="140"/>
      <c r="B36" s="135"/>
      <c r="C36" s="246" t="s">
        <v>31</v>
      </c>
      <c r="D36" s="241">
        <v>0</v>
      </c>
      <c r="E36" s="241">
        <v>0</v>
      </c>
      <c r="F36" s="241">
        <v>0</v>
      </c>
      <c r="G36" s="241">
        <v>0</v>
      </c>
      <c r="H36" s="241">
        <v>0</v>
      </c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5.75">
      <c r="A37" s="134" t="s">
        <v>26</v>
      </c>
      <c r="B37" s="108"/>
      <c r="C37" s="246" t="s">
        <v>206</v>
      </c>
      <c r="D37" s="241">
        <v>0</v>
      </c>
      <c r="E37" s="241">
        <v>0</v>
      </c>
      <c r="F37" s="241">
        <v>0</v>
      </c>
      <c r="G37" s="241">
        <v>0</v>
      </c>
      <c r="H37" s="241">
        <v>0</v>
      </c>
    </row>
    <row r="38" spans="1:18" ht="60">
      <c r="A38" s="140"/>
      <c r="B38" s="135"/>
      <c r="C38" s="246" t="s">
        <v>31</v>
      </c>
      <c r="D38" s="241">
        <v>0</v>
      </c>
      <c r="E38" s="241">
        <v>0</v>
      </c>
      <c r="F38" s="241">
        <v>0</v>
      </c>
      <c r="G38" s="241">
        <v>0</v>
      </c>
      <c r="H38" s="241">
        <v>0</v>
      </c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4.5" customHeight="1">
      <c r="A39" s="134" t="s">
        <v>27</v>
      </c>
      <c r="B39" s="142"/>
      <c r="C39" s="246" t="s">
        <v>206</v>
      </c>
      <c r="D39" s="241">
        <v>0</v>
      </c>
      <c r="E39" s="241">
        <v>0</v>
      </c>
      <c r="F39" s="241">
        <v>0</v>
      </c>
      <c r="G39" s="241">
        <v>0</v>
      </c>
      <c r="H39" s="241">
        <v>0</v>
      </c>
    </row>
    <row r="40" spans="1:18" ht="60">
      <c r="A40" s="140"/>
      <c r="B40" s="135"/>
      <c r="C40" s="246" t="s">
        <v>31</v>
      </c>
      <c r="D40" s="241">
        <v>0</v>
      </c>
      <c r="E40" s="241">
        <v>0</v>
      </c>
      <c r="F40" s="241">
        <v>0</v>
      </c>
      <c r="G40" s="241">
        <v>0</v>
      </c>
      <c r="H40" s="241">
        <v>0</v>
      </c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81.75" customHeight="1">
      <c r="A41" s="134" t="s">
        <v>28</v>
      </c>
      <c r="B41" s="108"/>
      <c r="C41" s="246" t="s">
        <v>206</v>
      </c>
      <c r="D41" s="241">
        <v>0</v>
      </c>
      <c r="E41" s="241">
        <v>0</v>
      </c>
      <c r="F41" s="241">
        <v>0</v>
      </c>
      <c r="G41" s="241">
        <v>0</v>
      </c>
      <c r="H41" s="241">
        <v>0</v>
      </c>
    </row>
    <row r="42" spans="1:18" ht="60">
      <c r="A42" s="140"/>
      <c r="B42" s="135"/>
      <c r="C42" s="246" t="s">
        <v>31</v>
      </c>
      <c r="D42" s="241">
        <v>0</v>
      </c>
      <c r="E42" s="241">
        <v>0</v>
      </c>
      <c r="F42" s="241">
        <v>0</v>
      </c>
      <c r="G42" s="241">
        <v>0</v>
      </c>
      <c r="H42" s="241">
        <v>0</v>
      </c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18" ht="30.75">
      <c r="A43" s="143" t="s">
        <v>319</v>
      </c>
      <c r="B43" s="236"/>
      <c r="C43" s="250"/>
      <c r="D43" s="241">
        <v>0</v>
      </c>
      <c r="E43" s="241">
        <v>0</v>
      </c>
      <c r="F43" s="241">
        <v>0</v>
      </c>
      <c r="G43" s="241">
        <v>0</v>
      </c>
      <c r="H43" s="241">
        <v>0</v>
      </c>
      <c r="I43" s="3"/>
      <c r="J43" s="3"/>
      <c r="K43" s="3"/>
      <c r="L43" s="2"/>
      <c r="M43" s="2"/>
      <c r="N43" s="2"/>
      <c r="O43" s="2"/>
      <c r="P43" s="2"/>
      <c r="Q43" s="2"/>
      <c r="R43" s="2"/>
    </row>
    <row r="44" spans="1:18" ht="120.75">
      <c r="A44" s="237" t="s">
        <v>320</v>
      </c>
      <c r="B44" s="193"/>
      <c r="C44" s="246" t="s">
        <v>206</v>
      </c>
      <c r="D44" s="241">
        <v>0</v>
      </c>
      <c r="E44" s="241">
        <v>0</v>
      </c>
      <c r="F44" s="241">
        <v>0</v>
      </c>
      <c r="G44" s="241">
        <v>0</v>
      </c>
      <c r="H44" s="241">
        <v>0</v>
      </c>
      <c r="I44" s="3"/>
      <c r="J44" s="3"/>
      <c r="K44" s="3"/>
      <c r="L44" s="2"/>
      <c r="M44" s="2"/>
      <c r="N44" s="2"/>
      <c r="O44" s="2"/>
      <c r="P44" s="2"/>
      <c r="Q44" s="2"/>
      <c r="R44" s="2"/>
    </row>
    <row r="45" spans="1:18" ht="60">
      <c r="A45" s="238"/>
      <c r="B45" s="193"/>
      <c r="C45" s="239" t="s">
        <v>31</v>
      </c>
      <c r="D45" s="241">
        <v>0</v>
      </c>
      <c r="E45" s="241">
        <v>0</v>
      </c>
      <c r="F45" s="241">
        <v>0</v>
      </c>
      <c r="G45" s="241">
        <v>0</v>
      </c>
      <c r="H45" s="241">
        <v>0</v>
      </c>
      <c r="I45" s="3"/>
      <c r="J45" s="3"/>
      <c r="K45" s="3"/>
      <c r="L45" s="2"/>
      <c r="M45" s="2"/>
      <c r="N45" s="2"/>
      <c r="O45" s="2"/>
      <c r="P45" s="2"/>
      <c r="Q45" s="2"/>
      <c r="R45" s="2"/>
    </row>
    <row r="46" spans="1:8" ht="30.75">
      <c r="A46" s="143" t="s">
        <v>29</v>
      </c>
      <c r="B46" s="144"/>
      <c r="C46" s="251"/>
      <c r="D46" s="241">
        <v>0</v>
      </c>
      <c r="E46" s="241">
        <v>0</v>
      </c>
      <c r="F46" s="241">
        <v>0</v>
      </c>
      <c r="G46" s="241">
        <v>0</v>
      </c>
      <c r="H46" s="241">
        <v>0</v>
      </c>
    </row>
    <row r="47" spans="1:9" ht="16.5" customHeight="1">
      <c r="A47" s="145"/>
      <c r="B47" s="142"/>
      <c r="C47" s="252"/>
      <c r="D47" s="241">
        <v>0</v>
      </c>
      <c r="E47" s="241">
        <v>0</v>
      </c>
      <c r="F47" s="241">
        <v>0</v>
      </c>
      <c r="G47" s="241">
        <v>0</v>
      </c>
      <c r="H47" s="241">
        <v>0</v>
      </c>
      <c r="I47" s="1"/>
    </row>
    <row r="48" spans="1:8" ht="90" customHeight="1">
      <c r="A48" s="136" t="s">
        <v>30</v>
      </c>
      <c r="B48" s="142"/>
      <c r="C48" s="246" t="s">
        <v>206</v>
      </c>
      <c r="D48" s="241">
        <v>0</v>
      </c>
      <c r="E48" s="241">
        <v>0</v>
      </c>
      <c r="F48" s="241">
        <v>0</v>
      </c>
      <c r="G48" s="241">
        <v>0</v>
      </c>
      <c r="H48" s="241">
        <v>0</v>
      </c>
    </row>
    <row r="49" spans="1:18" ht="60" thickBot="1">
      <c r="A49" s="196"/>
      <c r="B49" s="197"/>
      <c r="C49" s="253" t="s">
        <v>31</v>
      </c>
      <c r="D49" s="241">
        <v>0</v>
      </c>
      <c r="E49" s="241">
        <v>0</v>
      </c>
      <c r="F49" s="241">
        <v>0</v>
      </c>
      <c r="G49" s="241">
        <v>0</v>
      </c>
      <c r="H49" s="241">
        <v>0</v>
      </c>
      <c r="I49" s="3"/>
      <c r="J49" s="3"/>
      <c r="K49" s="3"/>
      <c r="L49" s="2"/>
      <c r="M49" s="2"/>
      <c r="N49" s="2"/>
      <c r="O49" s="2"/>
      <c r="P49" s="2"/>
      <c r="Q49" s="2"/>
      <c r="R49" s="2"/>
    </row>
    <row r="50" s="1" customFormat="1" ht="12.75">
      <c r="C50" s="108"/>
    </row>
    <row r="51" spans="1:3" s="1" customFormat="1" ht="15">
      <c r="A51" s="11" t="s">
        <v>207</v>
      </c>
      <c r="C51" s="108"/>
    </row>
    <row r="52" ht="15">
      <c r="A52" s="11" t="s">
        <v>283</v>
      </c>
    </row>
    <row r="53" ht="15">
      <c r="A53" s="2"/>
    </row>
  </sheetData>
  <sheetProtection/>
  <mergeCells count="1">
    <mergeCell ref="F2:H2"/>
  </mergeCells>
  <printOptions/>
  <pageMargins left="0.3937007874015748" right="0.3937007874015748" top="0.7874015748031497" bottom="0.7874015748031497" header="0" footer="0"/>
  <pageSetup fitToHeight="4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5" zoomScaleNormal="75" zoomScalePageLayoutView="0" workbookViewId="0" topLeftCell="A19">
      <selection activeCell="H4" sqref="H4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50390625" style="117" customWidth="1"/>
    <col min="4" max="4" width="9.50390625" style="0" customWidth="1"/>
    <col min="5" max="5" width="10.00390625" style="0" customWidth="1"/>
    <col min="6" max="8" width="10.50390625" style="0" customWidth="1"/>
  </cols>
  <sheetData>
    <row r="1" spans="6:8" ht="0.75" customHeight="1" thickBot="1">
      <c r="F1" s="2"/>
      <c r="H1" s="2"/>
    </row>
    <row r="2" spans="1:18" ht="15.75" thickBot="1">
      <c r="A2" s="66" t="s">
        <v>0</v>
      </c>
      <c r="B2" s="66" t="s">
        <v>1</v>
      </c>
      <c r="C2" s="114" t="s">
        <v>8</v>
      </c>
      <c r="D2" s="192" t="s">
        <v>284</v>
      </c>
      <c r="E2" s="192" t="s">
        <v>285</v>
      </c>
      <c r="F2" s="320" t="s">
        <v>2</v>
      </c>
      <c r="G2" s="321"/>
      <c r="H2" s="322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 thickBot="1">
      <c r="A3" s="69"/>
      <c r="B3" s="69"/>
      <c r="C3" s="103" t="s">
        <v>9</v>
      </c>
      <c r="D3" s="223">
        <v>2019</v>
      </c>
      <c r="E3" s="224">
        <v>2020</v>
      </c>
      <c r="F3" s="223">
        <v>2021</v>
      </c>
      <c r="G3" s="223">
        <v>2022</v>
      </c>
      <c r="H3" s="223">
        <v>2023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55"/>
      <c r="C4" s="118"/>
      <c r="D4" s="21"/>
      <c r="E4" s="21"/>
      <c r="F4" s="86"/>
      <c r="G4" s="21"/>
      <c r="H4" s="8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 thickBot="1">
      <c r="A5" s="69" t="s">
        <v>40</v>
      </c>
      <c r="B5" s="90"/>
      <c r="C5" s="119"/>
      <c r="D5" s="91"/>
      <c r="E5" s="91"/>
      <c r="F5" s="92"/>
      <c r="G5" s="91"/>
      <c r="H5" s="9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26.25" customHeight="1">
      <c r="A6" s="104"/>
      <c r="B6" s="131"/>
      <c r="C6" s="120"/>
      <c r="D6" s="30"/>
      <c r="E6" s="30"/>
      <c r="F6" s="57"/>
      <c r="G6" s="30"/>
      <c r="H6" s="32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27" t="s">
        <v>32</v>
      </c>
      <c r="B7" s="135"/>
      <c r="C7" s="105" t="s">
        <v>206</v>
      </c>
      <c r="D7" s="226">
        <v>0</v>
      </c>
      <c r="E7" s="226">
        <v>0</v>
      </c>
      <c r="F7" s="226">
        <v>0</v>
      </c>
      <c r="G7" s="226">
        <v>0</v>
      </c>
      <c r="H7" s="226">
        <v>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26"/>
      <c r="B8" s="135"/>
      <c r="C8" s="115" t="s">
        <v>264</v>
      </c>
      <c r="D8" s="235">
        <v>0</v>
      </c>
      <c r="E8" s="226">
        <v>0</v>
      </c>
      <c r="F8" s="226">
        <v>0</v>
      </c>
      <c r="G8" s="226">
        <v>0</v>
      </c>
      <c r="H8" s="226">
        <v>0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07" t="s">
        <v>33</v>
      </c>
      <c r="B9" s="135"/>
      <c r="C9" s="115"/>
      <c r="D9" s="35"/>
      <c r="E9" s="35"/>
      <c r="F9" s="87"/>
      <c r="G9" s="35"/>
      <c r="H9" s="33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46" t="s">
        <v>34</v>
      </c>
      <c r="B10" s="135"/>
      <c r="C10" s="120" t="s">
        <v>206</v>
      </c>
      <c r="D10" s="225">
        <v>0</v>
      </c>
      <c r="E10" s="226">
        <v>0</v>
      </c>
      <c r="F10" s="226">
        <v>0</v>
      </c>
      <c r="G10" s="226">
        <v>0</v>
      </c>
      <c r="H10" s="226">
        <v>0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46"/>
      <c r="B11" s="135"/>
      <c r="C11" s="115" t="s">
        <v>264</v>
      </c>
      <c r="D11" s="235">
        <v>0</v>
      </c>
      <c r="E11" s="226">
        <v>0</v>
      </c>
      <c r="F11" s="226">
        <v>0</v>
      </c>
      <c r="G11" s="226">
        <v>0</v>
      </c>
      <c r="H11" s="226">
        <v>0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46" t="s">
        <v>35</v>
      </c>
      <c r="B12" s="135"/>
      <c r="C12" s="120" t="s">
        <v>206</v>
      </c>
      <c r="D12" s="225">
        <v>0</v>
      </c>
      <c r="E12" s="226">
        <v>0</v>
      </c>
      <c r="F12" s="226">
        <v>0</v>
      </c>
      <c r="G12" s="226">
        <v>0</v>
      </c>
      <c r="H12" s="226">
        <v>0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16"/>
      <c r="B13" s="135"/>
      <c r="C13" s="115" t="s">
        <v>264</v>
      </c>
      <c r="D13" s="235">
        <v>0</v>
      </c>
      <c r="E13" s="226">
        <v>0</v>
      </c>
      <c r="F13" s="226">
        <v>0</v>
      </c>
      <c r="G13" s="226">
        <v>0</v>
      </c>
      <c r="H13" s="226">
        <v>0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16" t="s">
        <v>36</v>
      </c>
      <c r="B14" s="147"/>
      <c r="C14" s="115"/>
      <c r="D14" s="44"/>
      <c r="E14" s="44"/>
      <c r="F14" s="88"/>
      <c r="G14" s="44"/>
      <c r="H14" s="39"/>
    </row>
    <row r="15" spans="1:8" ht="47.25" customHeight="1">
      <c r="A15" s="116" t="s">
        <v>37</v>
      </c>
      <c r="B15" s="147"/>
      <c r="C15" s="120" t="s">
        <v>206</v>
      </c>
      <c r="D15" s="226">
        <v>0</v>
      </c>
      <c r="E15" s="226">
        <v>0</v>
      </c>
      <c r="F15" s="226">
        <v>0</v>
      </c>
      <c r="G15" s="226">
        <v>0</v>
      </c>
      <c r="H15" s="226">
        <v>0</v>
      </c>
    </row>
    <row r="16" spans="1:8" ht="48.75" customHeight="1">
      <c r="A16" s="148"/>
      <c r="B16" s="147"/>
      <c r="C16" s="115" t="s">
        <v>264</v>
      </c>
      <c r="D16" s="235">
        <v>0</v>
      </c>
      <c r="E16" s="226">
        <v>0</v>
      </c>
      <c r="F16" s="226">
        <v>0</v>
      </c>
      <c r="G16" s="226">
        <v>0</v>
      </c>
      <c r="H16" s="226">
        <v>0</v>
      </c>
    </row>
    <row r="17" spans="1:8" ht="48" customHeight="1">
      <c r="A17" s="149" t="s">
        <v>38</v>
      </c>
      <c r="B17" s="147"/>
      <c r="C17" s="120" t="s">
        <v>206</v>
      </c>
      <c r="D17" s="44">
        <v>0</v>
      </c>
      <c r="E17" s="44">
        <v>0</v>
      </c>
      <c r="F17" s="88">
        <v>0</v>
      </c>
      <c r="G17" s="44">
        <v>0</v>
      </c>
      <c r="H17" s="39">
        <v>0</v>
      </c>
    </row>
    <row r="18" spans="1:8" ht="45.75" customHeight="1">
      <c r="A18" s="127"/>
      <c r="B18" s="147"/>
      <c r="C18" s="115" t="s">
        <v>264</v>
      </c>
      <c r="D18" s="44">
        <v>0</v>
      </c>
      <c r="E18" s="44">
        <v>0</v>
      </c>
      <c r="F18" s="88">
        <v>0</v>
      </c>
      <c r="G18" s="44">
        <v>0</v>
      </c>
      <c r="H18" s="39">
        <v>0</v>
      </c>
    </row>
    <row r="19" spans="1:8" ht="45.75" customHeight="1">
      <c r="A19" s="127" t="s">
        <v>39</v>
      </c>
      <c r="B19" s="147"/>
      <c r="C19" s="121"/>
      <c r="D19" s="44"/>
      <c r="E19" s="44"/>
      <c r="F19" s="88"/>
      <c r="G19" s="44"/>
      <c r="H19" s="39"/>
    </row>
    <row r="20" spans="1:8" ht="48" customHeight="1">
      <c r="A20" s="105" t="s">
        <v>228</v>
      </c>
      <c r="B20" s="147"/>
      <c r="C20" s="120" t="s">
        <v>206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</row>
    <row r="21" spans="1:8" ht="46.5" customHeight="1">
      <c r="A21" s="150"/>
      <c r="B21" s="147"/>
      <c r="C21" s="115" t="s">
        <v>264</v>
      </c>
      <c r="D21" s="235">
        <v>0</v>
      </c>
      <c r="E21" s="226">
        <v>0</v>
      </c>
      <c r="F21" s="226">
        <v>0</v>
      </c>
      <c r="G21" s="226">
        <v>0</v>
      </c>
      <c r="H21" s="226">
        <v>0</v>
      </c>
    </row>
    <row r="22" spans="1:8" ht="48.75" customHeight="1">
      <c r="A22" s="149" t="s">
        <v>38</v>
      </c>
      <c r="B22" s="147"/>
      <c r="C22" s="120" t="s">
        <v>206</v>
      </c>
      <c r="D22" s="44">
        <v>0</v>
      </c>
      <c r="E22" s="44">
        <v>0</v>
      </c>
      <c r="F22" s="88">
        <v>0</v>
      </c>
      <c r="G22" s="44">
        <v>0</v>
      </c>
      <c r="H22" s="39">
        <v>0</v>
      </c>
    </row>
    <row r="23" spans="1:8" ht="46.5" customHeight="1" thickBot="1">
      <c r="A23" s="151"/>
      <c r="B23" s="147"/>
      <c r="C23" s="153" t="s">
        <v>264</v>
      </c>
      <c r="D23" s="47">
        <v>0</v>
      </c>
      <c r="E23" s="47">
        <v>0</v>
      </c>
      <c r="F23" s="89">
        <v>0</v>
      </c>
      <c r="G23" s="47">
        <v>0</v>
      </c>
      <c r="H23" s="40">
        <v>0</v>
      </c>
    </row>
    <row r="25" ht="15">
      <c r="A25" s="11" t="s">
        <v>207</v>
      </c>
    </row>
    <row r="26" ht="15">
      <c r="A26" s="11" t="s">
        <v>283</v>
      </c>
    </row>
    <row r="27" ht="15">
      <c r="A27" s="2"/>
    </row>
  </sheetData>
  <sheetProtection/>
  <mergeCells count="1">
    <mergeCell ref="F2:H2"/>
  </mergeCells>
  <printOptions/>
  <pageMargins left="0.1968503937007874" right="0.1968503937007874" top="0.3937007874015748" bottom="0.3937007874015748" header="0" footer="0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75" zoomScaleNormal="75" zoomScalePageLayoutView="0" workbookViewId="0" topLeftCell="A43">
      <selection activeCell="I13" sqref="I13"/>
    </sheetView>
  </sheetViews>
  <sheetFormatPr defaultColWidth="9.00390625" defaultRowHeight="12.75"/>
  <cols>
    <col min="1" max="1" width="44.375" style="0" customWidth="1"/>
    <col min="2" max="2" width="16.625" style="23" customWidth="1"/>
    <col min="3" max="3" width="11.00390625" style="0" customWidth="1"/>
    <col min="4" max="4" width="10.875" style="0" customWidth="1"/>
    <col min="5" max="5" width="10.625" style="0" customWidth="1"/>
    <col min="6" max="7" width="10.50390625" style="0" customWidth="1"/>
  </cols>
  <sheetData>
    <row r="1" spans="5:7" ht="15" thickBot="1">
      <c r="E1" s="2"/>
      <c r="G1" s="2"/>
    </row>
    <row r="2" spans="1:17" ht="15.75" thickBot="1">
      <c r="A2" s="66" t="s">
        <v>0</v>
      </c>
      <c r="B2" s="67" t="s">
        <v>8</v>
      </c>
      <c r="C2" s="192" t="s">
        <v>284</v>
      </c>
      <c r="D2" s="192" t="s">
        <v>285</v>
      </c>
      <c r="E2" s="320" t="s">
        <v>2</v>
      </c>
      <c r="F2" s="321"/>
      <c r="G2" s="322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5.75" thickBot="1">
      <c r="A3" s="69"/>
      <c r="B3" s="70" t="s">
        <v>9</v>
      </c>
      <c r="C3" s="70">
        <v>2019</v>
      </c>
      <c r="D3" s="113">
        <v>2020</v>
      </c>
      <c r="E3" s="70">
        <v>2021</v>
      </c>
      <c r="F3" s="70">
        <v>2022</v>
      </c>
      <c r="G3" s="70">
        <v>2023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 thickBot="1">
      <c r="A4" s="48"/>
      <c r="B4" s="173"/>
      <c r="C4" s="21"/>
      <c r="D4" s="278"/>
      <c r="E4" s="21"/>
      <c r="F4" s="21"/>
      <c r="G4" s="21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">
      <c r="A5" s="38" t="s">
        <v>41</v>
      </c>
      <c r="B5" s="174"/>
      <c r="C5" s="30"/>
      <c r="D5" s="4"/>
      <c r="E5" s="30"/>
      <c r="F5" s="30"/>
      <c r="G5" s="30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">
      <c r="A6" s="38" t="s">
        <v>42</v>
      </c>
      <c r="B6" s="174"/>
      <c r="C6" s="30"/>
      <c r="D6" s="30"/>
      <c r="E6" s="30"/>
      <c r="F6" s="30"/>
      <c r="G6" s="30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">
      <c r="A7" s="49" t="s">
        <v>43</v>
      </c>
      <c r="B7" s="174"/>
      <c r="C7" s="30"/>
      <c r="D7" s="30"/>
      <c r="E7" s="30"/>
      <c r="F7" s="30"/>
      <c r="G7" s="30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38"/>
      <c r="B8" s="277"/>
      <c r="C8" s="34"/>
      <c r="D8" s="34"/>
      <c r="E8" s="34"/>
      <c r="F8" s="34"/>
      <c r="G8" s="34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50" t="s">
        <v>44</v>
      </c>
      <c r="B9" s="264" t="s">
        <v>244</v>
      </c>
      <c r="C9" s="275">
        <v>0</v>
      </c>
      <c r="D9" s="275">
        <v>0</v>
      </c>
      <c r="E9" s="275">
        <v>0</v>
      </c>
      <c r="F9" s="275">
        <v>0</v>
      </c>
      <c r="G9" s="275">
        <v>0</v>
      </c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50" t="s">
        <v>46</v>
      </c>
      <c r="B10" s="264" t="s">
        <v>244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50" t="s">
        <v>294</v>
      </c>
      <c r="B11" s="264" t="s">
        <v>244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50" t="s">
        <v>47</v>
      </c>
      <c r="B12" s="264" t="s">
        <v>244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50" t="s">
        <v>48</v>
      </c>
      <c r="B13" s="264" t="s">
        <v>244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ht="21" customHeight="1">
      <c r="A14" s="50" t="s">
        <v>49</v>
      </c>
      <c r="B14" s="264" t="s">
        <v>67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ht="43.5" customHeight="1">
      <c r="A15" s="50" t="s">
        <v>50</v>
      </c>
      <c r="B15" s="264" t="s">
        <v>51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33" customHeight="1">
      <c r="A16" s="50" t="s">
        <v>108</v>
      </c>
      <c r="B16" s="264" t="s">
        <v>244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ht="31.5" customHeight="1">
      <c r="A17" s="50" t="s">
        <v>52</v>
      </c>
      <c r="B17" s="264" t="s">
        <v>244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ht="30" customHeight="1">
      <c r="A18" s="51" t="s">
        <v>53</v>
      </c>
      <c r="B18" s="264" t="s">
        <v>244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ht="51" customHeight="1">
      <c r="A19" s="50" t="s">
        <v>54</v>
      </c>
      <c r="B19" s="264" t="s">
        <v>244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ht="30.75" customHeight="1">
      <c r="A20" s="50" t="s">
        <v>295</v>
      </c>
      <c r="B20" s="264" t="s">
        <v>107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 ht="34.5" customHeight="1">
      <c r="A21" s="52" t="s">
        <v>55</v>
      </c>
      <c r="B21" s="264" t="s">
        <v>107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 ht="29.25" customHeight="1">
      <c r="A22" s="50" t="s">
        <v>56</v>
      </c>
      <c r="B22" s="264" t="s">
        <v>107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ht="24" customHeight="1">
      <c r="A23" s="50" t="s">
        <v>57</v>
      </c>
      <c r="B23" s="264" t="s">
        <v>107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26.25" customHeight="1">
      <c r="A24" s="50" t="s">
        <v>58</v>
      </c>
      <c r="B24" s="264" t="s">
        <v>107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ht="29.25" customHeight="1">
      <c r="A25" s="50" t="s">
        <v>59</v>
      </c>
      <c r="B25" s="264" t="s">
        <v>107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ht="48" customHeight="1">
      <c r="A26" s="50" t="s">
        <v>60</v>
      </c>
      <c r="B26" s="264" t="s">
        <v>107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ht="46.5" customHeight="1">
      <c r="A27" s="50" t="s">
        <v>61</v>
      </c>
      <c r="B27" s="264" t="s">
        <v>107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ht="45.75" customHeight="1">
      <c r="A28" s="50" t="s">
        <v>62</v>
      </c>
      <c r="B28" s="264" t="s">
        <v>107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8" customHeight="1">
      <c r="A29" s="50" t="s">
        <v>63</v>
      </c>
      <c r="B29" s="264" t="s">
        <v>107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ht="32.25" customHeight="1">
      <c r="A30" s="50" t="s">
        <v>64</v>
      </c>
      <c r="B30" s="264" t="s">
        <v>65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</row>
    <row r="31" spans="1:7" ht="30.75" customHeight="1">
      <c r="A31" s="50" t="s">
        <v>66</v>
      </c>
      <c r="B31" s="264" t="s">
        <v>67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</row>
    <row r="32" spans="1:7" ht="27.75" customHeight="1">
      <c r="A32" s="50" t="s">
        <v>68</v>
      </c>
      <c r="B32" s="264" t="s">
        <v>69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</row>
    <row r="33" spans="1:7" ht="27" customHeight="1">
      <c r="A33" s="50" t="s">
        <v>70</v>
      </c>
      <c r="B33" s="264" t="s">
        <v>71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</row>
    <row r="34" spans="1:7" ht="23.25" customHeight="1">
      <c r="A34" s="50" t="s">
        <v>72</v>
      </c>
      <c r="B34" s="264" t="s">
        <v>244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</row>
    <row r="35" spans="1:7" ht="24.75" customHeight="1">
      <c r="A35" s="50" t="s">
        <v>73</v>
      </c>
      <c r="B35" s="264" t="s">
        <v>244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</row>
    <row r="36" spans="1:7" ht="15.75" customHeight="1">
      <c r="A36" s="50" t="s">
        <v>74</v>
      </c>
      <c r="B36" s="264" t="s">
        <v>244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</row>
    <row r="37" spans="1:7" ht="23.25" customHeight="1">
      <c r="A37" s="50" t="s">
        <v>75</v>
      </c>
      <c r="B37" s="264" t="s">
        <v>244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</row>
    <row r="38" spans="1:7" ht="48" customHeight="1">
      <c r="A38" s="50" t="s">
        <v>76</v>
      </c>
      <c r="B38" s="264" t="s">
        <v>244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spans="1:7" ht="24.75" customHeight="1">
      <c r="A39" s="50" t="s">
        <v>77</v>
      </c>
      <c r="B39" s="264" t="s">
        <v>244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</row>
    <row r="40" spans="1:7" ht="38.25" customHeight="1">
      <c r="A40" s="50" t="s">
        <v>78</v>
      </c>
      <c r="B40" s="264" t="s">
        <v>67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</row>
    <row r="41" spans="1:7" ht="24.75" customHeight="1">
      <c r="A41" s="50" t="s">
        <v>79</v>
      </c>
      <c r="B41" s="264" t="s">
        <v>67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</row>
    <row r="42" spans="1:7" ht="23.25" customHeight="1">
      <c r="A42" s="50" t="s">
        <v>80</v>
      </c>
      <c r="B42" s="264" t="s">
        <v>45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ht="27.75" customHeight="1">
      <c r="A43" s="50" t="s">
        <v>81</v>
      </c>
      <c r="B43" s="264" t="s">
        <v>82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</row>
    <row r="44" spans="1:7" ht="34.5" customHeight="1">
      <c r="A44" s="50" t="s">
        <v>83</v>
      </c>
      <c r="B44" s="264" t="s">
        <v>82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</row>
    <row r="45" spans="1:7" ht="38.25" customHeight="1">
      <c r="A45" s="50" t="s">
        <v>84</v>
      </c>
      <c r="B45" s="264" t="s">
        <v>82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</row>
    <row r="46" spans="1:7" ht="32.25" customHeight="1">
      <c r="A46" s="50" t="s">
        <v>85</v>
      </c>
      <c r="B46" s="264" t="s">
        <v>82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</row>
    <row r="47" spans="1:7" ht="27.75" customHeight="1">
      <c r="A47" s="50" t="s">
        <v>86</v>
      </c>
      <c r="B47" s="264" t="s">
        <v>45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</row>
    <row r="48" spans="1:7" ht="15.75" customHeight="1">
      <c r="A48" s="50" t="s">
        <v>87</v>
      </c>
      <c r="B48" s="264" t="s">
        <v>45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</row>
    <row r="49" spans="1:7" ht="24.75" customHeight="1">
      <c r="A49" s="50" t="s">
        <v>88</v>
      </c>
      <c r="B49" s="264" t="s">
        <v>89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</row>
    <row r="50" spans="1:7" ht="26.25" customHeight="1">
      <c r="A50" s="50" t="s">
        <v>90</v>
      </c>
      <c r="B50" s="264" t="s">
        <v>67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ht="29.25" customHeight="1">
      <c r="A51" s="50" t="s">
        <v>91</v>
      </c>
      <c r="B51" s="264" t="s">
        <v>67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</row>
    <row r="52" spans="1:7" ht="32.25" customHeight="1">
      <c r="A52" s="50" t="s">
        <v>92</v>
      </c>
      <c r="B52" s="264" t="s">
        <v>67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</row>
    <row r="53" spans="1:7" ht="30" customHeight="1">
      <c r="A53" s="50" t="s">
        <v>93</v>
      </c>
      <c r="B53" s="264" t="s">
        <v>67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</row>
    <row r="54" spans="1:7" ht="27.75" customHeight="1">
      <c r="A54" s="50" t="s">
        <v>94</v>
      </c>
      <c r="B54" s="264" t="s">
        <v>67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</row>
    <row r="55" spans="1:7" ht="33.75" customHeight="1">
      <c r="A55" s="50" t="s">
        <v>95</v>
      </c>
      <c r="B55" s="264" t="s">
        <v>96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</row>
    <row r="56" spans="1:7" ht="26.25" customHeight="1">
      <c r="A56" s="50" t="s">
        <v>97</v>
      </c>
      <c r="B56" s="264" t="s">
        <v>89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</row>
    <row r="57" spans="1:7" ht="29.25" customHeight="1">
      <c r="A57" s="50" t="s">
        <v>98</v>
      </c>
      <c r="B57" s="264" t="s">
        <v>67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</row>
    <row r="58" spans="1:7" ht="18" customHeight="1">
      <c r="A58" s="50" t="s">
        <v>99</v>
      </c>
      <c r="B58" s="264" t="s">
        <v>89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</row>
    <row r="59" spans="1:7" ht="30" customHeight="1">
      <c r="A59" s="50" t="s">
        <v>100</v>
      </c>
      <c r="B59" s="264" t="s">
        <v>101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</row>
    <row r="60" spans="1:7" ht="15">
      <c r="A60" s="50" t="s">
        <v>102</v>
      </c>
      <c r="B60" s="264"/>
      <c r="C60" s="35">
        <v>0</v>
      </c>
      <c r="D60" s="35">
        <v>0</v>
      </c>
      <c r="E60" s="35">
        <v>0</v>
      </c>
      <c r="F60" s="35">
        <v>0</v>
      </c>
      <c r="G60" s="35">
        <v>0</v>
      </c>
    </row>
    <row r="61" spans="1:7" ht="20.25" customHeight="1">
      <c r="A61" s="52" t="s">
        <v>103</v>
      </c>
      <c r="B61" s="264" t="s">
        <v>104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</row>
    <row r="62" spans="1:7" ht="19.5" customHeight="1">
      <c r="A62" s="52" t="s">
        <v>105</v>
      </c>
      <c r="B62" s="264" t="s">
        <v>104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</row>
    <row r="63" spans="1:7" ht="20.25" customHeight="1" thickBot="1">
      <c r="A63" s="53" t="s">
        <v>106</v>
      </c>
      <c r="B63" s="276" t="s">
        <v>104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</row>
  </sheetData>
  <sheetProtection/>
  <mergeCells count="1">
    <mergeCell ref="E2:G2"/>
  </mergeCells>
  <printOptions/>
  <pageMargins left="0.3937007874015748" right="0" top="0.3937007874015748" bottom="0.7874015748031497" header="0" footer="0"/>
  <pageSetup fitToHeight="2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1">
      <selection activeCell="H12" sqref="H12"/>
    </sheetView>
  </sheetViews>
  <sheetFormatPr defaultColWidth="9.00390625" defaultRowHeight="12.75"/>
  <cols>
    <col min="1" max="1" width="40.50390625" style="0" customWidth="1"/>
    <col min="2" max="2" width="0.12890625" style="0" hidden="1" customWidth="1"/>
    <col min="3" max="3" width="19.125" style="94" customWidth="1"/>
    <col min="4" max="4" width="11.00390625" style="46" customWidth="1"/>
    <col min="5" max="5" width="11.375" style="46" customWidth="1"/>
    <col min="6" max="6" width="11.50390625" style="46" customWidth="1"/>
    <col min="7" max="7" width="11.00390625" style="46" customWidth="1"/>
    <col min="8" max="8" width="11.50390625" style="46" customWidth="1"/>
  </cols>
  <sheetData>
    <row r="1" spans="1:8" ht="15" thickBot="1">
      <c r="A1" s="1"/>
      <c r="B1" s="1"/>
      <c r="C1" s="12"/>
      <c r="D1" s="1"/>
      <c r="E1" s="1"/>
      <c r="F1" s="3"/>
      <c r="G1" s="1"/>
      <c r="H1" s="3"/>
    </row>
    <row r="2" spans="1:18" ht="15.75" thickBot="1">
      <c r="A2" s="66" t="s">
        <v>0</v>
      </c>
      <c r="B2" s="68" t="s">
        <v>1</v>
      </c>
      <c r="C2" s="67" t="s">
        <v>8</v>
      </c>
      <c r="D2" s="192" t="s">
        <v>284</v>
      </c>
      <c r="E2" s="192" t="s">
        <v>285</v>
      </c>
      <c r="F2" s="320" t="s">
        <v>2</v>
      </c>
      <c r="G2" s="321"/>
      <c r="H2" s="322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 thickBot="1">
      <c r="A3" s="69"/>
      <c r="B3" s="78"/>
      <c r="C3" s="70" t="s">
        <v>9</v>
      </c>
      <c r="D3" s="70">
        <v>2019</v>
      </c>
      <c r="E3" s="113">
        <v>2020</v>
      </c>
      <c r="F3" s="70">
        <v>2021</v>
      </c>
      <c r="G3" s="70">
        <v>2022</v>
      </c>
      <c r="H3" s="70">
        <v>2023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55"/>
      <c r="C4" s="54"/>
      <c r="D4" s="21"/>
      <c r="E4" s="21"/>
      <c r="F4" s="21"/>
      <c r="G4" s="21"/>
      <c r="H4" s="21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>
      <c r="A5" s="95" t="s">
        <v>109</v>
      </c>
      <c r="B5" s="14"/>
      <c r="C5" s="42"/>
      <c r="D5" s="34"/>
      <c r="E5" s="34"/>
      <c r="F5" s="34"/>
      <c r="G5" s="34"/>
      <c r="H5" s="34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6"/>
      <c r="B6" s="3"/>
      <c r="C6" s="31"/>
      <c r="D6" s="30"/>
      <c r="E6" s="30"/>
      <c r="F6" s="30"/>
      <c r="G6" s="30"/>
      <c r="H6" s="3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18" t="s">
        <v>110</v>
      </c>
      <c r="B7" s="3"/>
      <c r="C7" s="106" t="s">
        <v>296</v>
      </c>
      <c r="D7" s="234">
        <v>0</v>
      </c>
      <c r="E7" s="234">
        <v>0</v>
      </c>
      <c r="F7" s="234">
        <v>0</v>
      </c>
      <c r="G7" s="234">
        <v>0</v>
      </c>
      <c r="H7" s="234">
        <v>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17"/>
      <c r="B8" s="37"/>
      <c r="C8" s="115" t="s">
        <v>264</v>
      </c>
      <c r="D8" s="229">
        <f>SUM(D7/1499481*100/1.062)</f>
        <v>0</v>
      </c>
      <c r="E8" s="229" t="e">
        <f>SUM(E7/D7*100/1.063)</f>
        <v>#DIV/0!</v>
      </c>
      <c r="F8" s="229" t="e">
        <f>SUM(F7/E7*100/1.047)</f>
        <v>#DIV/0!</v>
      </c>
      <c r="G8" s="229" t="e">
        <f>SUM(G7/F7*100/1.042)</f>
        <v>#DIV/0!</v>
      </c>
      <c r="H8" s="229" t="e">
        <f>SUM(H7/G7*100/1.039)</f>
        <v>#DIV/0!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18" t="s">
        <v>111</v>
      </c>
      <c r="B9" s="37"/>
      <c r="C9" s="106" t="s">
        <v>296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25"/>
      <c r="B10" s="37"/>
      <c r="C10" s="115" t="s">
        <v>264</v>
      </c>
      <c r="D10" s="229">
        <f>SUM(D9/38341*100/1.062)</f>
        <v>0</v>
      </c>
      <c r="E10" s="229" t="e">
        <f>SUM(E9/D9*100/1.063)</f>
        <v>#DIV/0!</v>
      </c>
      <c r="F10" s="229" t="e">
        <f>SUM(F9/E9*100/1.047)</f>
        <v>#DIV/0!</v>
      </c>
      <c r="G10" s="229" t="e">
        <f>SUM(G9/F9*100/1.042)</f>
        <v>#DIV/0!</v>
      </c>
      <c r="H10" s="229" t="e">
        <f>SUM(H9/G9*100/1.039)</f>
        <v>#DIV/0!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24" t="s">
        <v>200</v>
      </c>
      <c r="B11" s="37"/>
      <c r="C11" s="106" t="s">
        <v>296</v>
      </c>
      <c r="D11" s="297">
        <v>358.6</v>
      </c>
      <c r="E11" s="297">
        <v>266.5</v>
      </c>
      <c r="F11" s="297">
        <v>255</v>
      </c>
      <c r="G11" s="297">
        <v>250</v>
      </c>
      <c r="H11" s="297">
        <v>250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 thickBot="1">
      <c r="A12" s="194"/>
      <c r="B12" s="195"/>
      <c r="C12" s="168" t="s">
        <v>264</v>
      </c>
      <c r="D12" s="298">
        <f>SUM(D11/417285.8*100/1.074)</f>
        <v>0.08001518205297435</v>
      </c>
      <c r="E12" s="298">
        <f>SUM(E11/D11*100/1.073)</f>
        <v>69.26075256940499</v>
      </c>
      <c r="F12" s="298">
        <f>SUM(F11/E11*100/1.057)</f>
        <v>90.52488458077217</v>
      </c>
      <c r="G12" s="298">
        <f>SUM(G11/F11*100/1.056)</f>
        <v>92.84016636957813</v>
      </c>
      <c r="H12" s="298">
        <f>SUM(H11/G11*100/1.055)</f>
        <v>94.7867298578199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207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283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" top="0.3937007874015748" bottom="0.7874015748031497" header="0" footer="0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75" zoomScaleNormal="75" zoomScalePageLayoutView="0" workbookViewId="0" topLeftCell="A1">
      <selection activeCell="H8" sqref="H8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6.625" style="0" customWidth="1"/>
    <col min="4" max="4" width="13.875" style="0" customWidth="1"/>
    <col min="5" max="5" width="12.625" style="0" customWidth="1"/>
    <col min="6" max="6" width="14.00390625" style="0" customWidth="1"/>
    <col min="7" max="7" width="13.875" style="0" customWidth="1"/>
    <col min="8" max="8" width="13.625" style="0" customWidth="1"/>
  </cols>
  <sheetData>
    <row r="1" spans="6:8" ht="15" thickBot="1">
      <c r="F1" s="2"/>
      <c r="H1" s="2"/>
    </row>
    <row r="2" spans="1:11" ht="15.75" thickBot="1">
      <c r="A2" s="323" t="s">
        <v>273</v>
      </c>
      <c r="B2" s="79" t="s">
        <v>1</v>
      </c>
      <c r="C2" s="67" t="s">
        <v>8</v>
      </c>
      <c r="D2" s="192" t="s">
        <v>284</v>
      </c>
      <c r="E2" s="192" t="s">
        <v>285</v>
      </c>
      <c r="F2" s="320" t="s">
        <v>2</v>
      </c>
      <c r="G2" s="321"/>
      <c r="H2" s="322"/>
      <c r="I2" s="1"/>
      <c r="J2" s="1"/>
      <c r="K2" s="1"/>
    </row>
    <row r="3" spans="1:11" ht="15.75" thickBot="1">
      <c r="A3" s="324"/>
      <c r="B3" s="80"/>
      <c r="C3" s="70" t="s">
        <v>9</v>
      </c>
      <c r="D3" s="70">
        <v>2019</v>
      </c>
      <c r="E3" s="113">
        <v>2020</v>
      </c>
      <c r="F3" s="70">
        <v>2021</v>
      </c>
      <c r="G3" s="70">
        <v>2022</v>
      </c>
      <c r="H3" s="70">
        <v>2023</v>
      </c>
      <c r="I3" s="1"/>
      <c r="J3" s="1"/>
      <c r="K3" s="1"/>
    </row>
    <row r="4" spans="1:11" ht="19.5" customHeight="1">
      <c r="A4" s="96" t="s">
        <v>118</v>
      </c>
      <c r="B4" s="19"/>
      <c r="C4" s="97"/>
      <c r="D4" s="99"/>
      <c r="E4" s="99"/>
      <c r="F4" s="99"/>
      <c r="G4" s="99"/>
      <c r="H4" s="100"/>
      <c r="I4" s="1"/>
      <c r="J4" s="1"/>
      <c r="K4" s="1"/>
    </row>
    <row r="5" spans="1:11" ht="15" hidden="1">
      <c r="A5" s="44"/>
      <c r="B5" s="20"/>
      <c r="C5" s="98"/>
      <c r="D5" s="35"/>
      <c r="E5" s="35"/>
      <c r="F5" s="35"/>
      <c r="G5" s="35"/>
      <c r="H5" s="33"/>
      <c r="I5" s="1"/>
      <c r="J5" s="1"/>
      <c r="K5" s="1"/>
    </row>
    <row r="6" spans="1:11" ht="60" thickBot="1">
      <c r="A6" s="127" t="s">
        <v>265</v>
      </c>
      <c r="B6" s="135"/>
      <c r="C6" s="105" t="s">
        <v>296</v>
      </c>
      <c r="D6" s="229">
        <v>0</v>
      </c>
      <c r="E6" s="229">
        <v>3284.9</v>
      </c>
      <c r="F6" s="229">
        <v>0</v>
      </c>
      <c r="G6" s="266">
        <v>0</v>
      </c>
      <c r="H6" s="266">
        <v>12069.5</v>
      </c>
      <c r="I6" s="1"/>
      <c r="J6" s="1"/>
      <c r="K6" s="1"/>
    </row>
    <row r="7" spans="1:8" ht="60" thickBot="1">
      <c r="A7" s="150"/>
      <c r="B7" s="147"/>
      <c r="C7" s="105" t="s">
        <v>269</v>
      </c>
      <c r="D7" s="204">
        <v>0</v>
      </c>
      <c r="E7" s="294">
        <v>100</v>
      </c>
      <c r="F7" s="213">
        <v>0</v>
      </c>
      <c r="G7" s="204">
        <v>0</v>
      </c>
      <c r="H7" s="204">
        <v>100</v>
      </c>
    </row>
    <row r="8" spans="1:11" ht="31.5" customHeight="1" thickBot="1">
      <c r="A8" s="152" t="s">
        <v>113</v>
      </c>
      <c r="B8" s="135"/>
      <c r="C8" s="105"/>
      <c r="D8" s="35"/>
      <c r="E8" s="34"/>
      <c r="F8" s="275"/>
      <c r="G8" s="35"/>
      <c r="H8" s="33"/>
      <c r="I8" s="1"/>
      <c r="J8" s="1"/>
      <c r="K8" s="1"/>
    </row>
    <row r="9" spans="1:11" ht="29.25" customHeight="1" thickBot="1">
      <c r="A9" s="202" t="s">
        <v>302</v>
      </c>
      <c r="B9" s="42" t="s">
        <v>313</v>
      </c>
      <c r="C9" s="105" t="s">
        <v>112</v>
      </c>
      <c r="D9" s="229">
        <v>0</v>
      </c>
      <c r="E9" s="229">
        <v>0</v>
      </c>
      <c r="F9" s="296">
        <v>0</v>
      </c>
      <c r="G9" s="229">
        <v>0</v>
      </c>
      <c r="H9" s="229">
        <v>0</v>
      </c>
      <c r="I9" s="1"/>
      <c r="J9" s="1"/>
      <c r="K9" s="1"/>
    </row>
    <row r="10" spans="1:11" ht="16.5" customHeight="1">
      <c r="A10" s="202" t="s">
        <v>303</v>
      </c>
      <c r="B10" s="42" t="s">
        <v>313</v>
      </c>
      <c r="C10" s="105" t="s">
        <v>112</v>
      </c>
      <c r="D10" s="229">
        <v>0</v>
      </c>
      <c r="E10" s="229">
        <v>0</v>
      </c>
      <c r="F10" s="295">
        <v>0</v>
      </c>
      <c r="G10" s="229">
        <v>0</v>
      </c>
      <c r="H10" s="229">
        <v>0</v>
      </c>
      <c r="I10" s="1"/>
      <c r="J10" s="1"/>
      <c r="K10" s="1"/>
    </row>
    <row r="11" spans="1:11" ht="16.5" customHeight="1">
      <c r="A11" s="202" t="s">
        <v>304</v>
      </c>
      <c r="B11" s="42" t="s">
        <v>313</v>
      </c>
      <c r="C11" s="105" t="s">
        <v>112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1"/>
      <c r="J11" s="1"/>
      <c r="K11" s="1"/>
    </row>
    <row r="12" spans="1:11" ht="30" customHeight="1">
      <c r="A12" s="202" t="s">
        <v>314</v>
      </c>
      <c r="B12" s="42" t="s">
        <v>313</v>
      </c>
      <c r="C12" s="105" t="s">
        <v>112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1"/>
      <c r="J12" s="1"/>
      <c r="K12" s="1"/>
    </row>
    <row r="13" spans="1:11" ht="16.5" customHeight="1">
      <c r="A13" s="202" t="s">
        <v>322</v>
      </c>
      <c r="B13" s="42"/>
      <c r="C13" s="105" t="s">
        <v>112</v>
      </c>
      <c r="D13" s="229">
        <v>0</v>
      </c>
      <c r="E13" s="229">
        <v>0</v>
      </c>
      <c r="F13" s="229">
        <v>0</v>
      </c>
      <c r="G13" s="229">
        <v>0</v>
      </c>
      <c r="H13" s="267">
        <v>12069.5</v>
      </c>
      <c r="I13" s="1"/>
      <c r="J13" s="1"/>
      <c r="K13" s="1"/>
    </row>
    <row r="14" spans="1:11" ht="27.75" customHeight="1">
      <c r="A14" s="202" t="s">
        <v>306</v>
      </c>
      <c r="B14" s="42" t="s">
        <v>313</v>
      </c>
      <c r="C14" s="105" t="s">
        <v>112</v>
      </c>
      <c r="D14" s="229">
        <v>0</v>
      </c>
      <c r="E14" s="229">
        <v>0</v>
      </c>
      <c r="F14" s="229">
        <v>0</v>
      </c>
      <c r="G14" s="229">
        <v>0</v>
      </c>
      <c r="H14" s="267">
        <v>0</v>
      </c>
      <c r="I14" s="1"/>
      <c r="J14" s="1"/>
      <c r="K14" s="1"/>
    </row>
    <row r="15" spans="1:11" ht="16.5" customHeight="1">
      <c r="A15" s="202" t="s">
        <v>315</v>
      </c>
      <c r="B15" s="42" t="s">
        <v>313</v>
      </c>
      <c r="C15" s="105" t="s">
        <v>112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1"/>
      <c r="J15" s="1"/>
      <c r="K15" s="1"/>
    </row>
    <row r="16" spans="1:11" ht="20.25" customHeight="1">
      <c r="A16" s="202" t="s">
        <v>307</v>
      </c>
      <c r="B16" s="42" t="s">
        <v>313</v>
      </c>
      <c r="C16" s="105" t="s">
        <v>112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1"/>
      <c r="J16" s="1"/>
      <c r="K16" s="1"/>
    </row>
    <row r="17" spans="1:11" ht="20.25" customHeight="1">
      <c r="A17" s="202" t="s">
        <v>316</v>
      </c>
      <c r="B17" s="42" t="s">
        <v>313</v>
      </c>
      <c r="C17" s="105" t="s">
        <v>112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1"/>
      <c r="J17" s="1"/>
      <c r="K17" s="1"/>
    </row>
    <row r="18" spans="1:11" ht="27.75" customHeight="1">
      <c r="A18" s="202" t="s">
        <v>308</v>
      </c>
      <c r="B18" s="42" t="s">
        <v>313</v>
      </c>
      <c r="C18" s="105" t="s">
        <v>112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1"/>
      <c r="J18" s="1"/>
      <c r="K18" s="1"/>
    </row>
    <row r="19" spans="1:11" ht="29.25" customHeight="1">
      <c r="A19" s="202" t="s">
        <v>309</v>
      </c>
      <c r="B19" s="42" t="s">
        <v>313</v>
      </c>
      <c r="C19" s="105" t="s">
        <v>112</v>
      </c>
      <c r="D19" s="229">
        <v>0</v>
      </c>
      <c r="E19" s="229">
        <v>0</v>
      </c>
      <c r="F19" s="229">
        <v>0</v>
      </c>
      <c r="G19" s="229">
        <v>0</v>
      </c>
      <c r="H19" s="229">
        <v>0</v>
      </c>
      <c r="I19" s="1"/>
      <c r="J19" s="1"/>
      <c r="K19" s="1"/>
    </row>
    <row r="20" spans="1:11" ht="20.25" customHeight="1">
      <c r="A20" s="202" t="s">
        <v>310</v>
      </c>
      <c r="B20" s="42" t="s">
        <v>313</v>
      </c>
      <c r="C20" s="105" t="s">
        <v>112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1"/>
      <c r="J20" s="1"/>
      <c r="K20" s="1"/>
    </row>
    <row r="21" spans="1:11" ht="25.5" customHeight="1">
      <c r="A21" s="202" t="s">
        <v>311</v>
      </c>
      <c r="B21" s="42" t="s">
        <v>313</v>
      </c>
      <c r="C21" s="105" t="s">
        <v>112</v>
      </c>
      <c r="D21" s="229">
        <v>0</v>
      </c>
      <c r="E21" s="229">
        <v>0</v>
      </c>
      <c r="F21" s="229">
        <v>0</v>
      </c>
      <c r="G21" s="229">
        <v>0</v>
      </c>
      <c r="H21" s="229">
        <v>0</v>
      </c>
      <c r="I21" s="1"/>
      <c r="J21" s="1"/>
      <c r="K21" s="1"/>
    </row>
    <row r="22" spans="1:11" ht="27" customHeight="1">
      <c r="A22" s="202" t="s">
        <v>312</v>
      </c>
      <c r="B22" s="42" t="s">
        <v>313</v>
      </c>
      <c r="C22" s="105" t="s">
        <v>112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1"/>
      <c r="J22" s="1"/>
      <c r="K22" s="1"/>
    </row>
    <row r="23" spans="1:11" ht="29.25" customHeight="1">
      <c r="A23" s="265" t="s">
        <v>321</v>
      </c>
      <c r="B23" s="135"/>
      <c r="C23" s="105" t="s">
        <v>112</v>
      </c>
      <c r="D23" s="229">
        <v>0</v>
      </c>
      <c r="E23" s="229">
        <v>0</v>
      </c>
      <c r="F23" s="229">
        <v>0</v>
      </c>
      <c r="G23" s="229">
        <v>0</v>
      </c>
      <c r="H23" s="229">
        <v>0</v>
      </c>
      <c r="I23" s="1"/>
      <c r="J23" s="1"/>
      <c r="K23" s="1"/>
    </row>
    <row r="24" spans="1:11" ht="29.25" customHeight="1">
      <c r="A24" s="265" t="s">
        <v>323</v>
      </c>
      <c r="B24" s="135"/>
      <c r="C24" s="105" t="s">
        <v>112</v>
      </c>
      <c r="D24" s="229">
        <v>0</v>
      </c>
      <c r="E24" s="229">
        <v>3284.9</v>
      </c>
      <c r="F24" s="229">
        <v>0</v>
      </c>
      <c r="G24" s="229">
        <v>0</v>
      </c>
      <c r="H24" s="229">
        <v>0</v>
      </c>
      <c r="I24" s="1"/>
      <c r="J24" s="1"/>
      <c r="K24" s="1"/>
    </row>
    <row r="25" spans="1:11" ht="30">
      <c r="A25" s="127" t="s">
        <v>114</v>
      </c>
      <c r="B25" s="135"/>
      <c r="C25" s="105"/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1"/>
      <c r="J25" s="1"/>
      <c r="K25" s="1"/>
    </row>
    <row r="26" spans="1:11" ht="18" customHeight="1">
      <c r="A26" s="152" t="s">
        <v>115</v>
      </c>
      <c r="B26" s="135"/>
      <c r="C26" s="105" t="s">
        <v>112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1"/>
      <c r="J26" s="1"/>
      <c r="K26" s="1"/>
    </row>
    <row r="27" spans="1:11" ht="15">
      <c r="A27" s="127" t="s">
        <v>116</v>
      </c>
      <c r="B27" s="135"/>
      <c r="C27" s="105"/>
      <c r="D27" s="229">
        <v>0</v>
      </c>
      <c r="E27" s="229">
        <v>0</v>
      </c>
      <c r="F27" s="229">
        <v>0</v>
      </c>
      <c r="G27" s="229">
        <v>0</v>
      </c>
      <c r="H27" s="229">
        <v>0</v>
      </c>
      <c r="I27" s="1"/>
      <c r="J27" s="1"/>
      <c r="K27" s="1"/>
    </row>
    <row r="28" spans="1:11" ht="15">
      <c r="A28" s="127" t="s">
        <v>136</v>
      </c>
      <c r="B28" s="135"/>
      <c r="C28" s="105" t="s">
        <v>112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1"/>
      <c r="J28" s="1"/>
      <c r="K28" s="1"/>
    </row>
    <row r="29" spans="1:11" ht="15">
      <c r="A29" s="127" t="s">
        <v>137</v>
      </c>
      <c r="B29" s="135"/>
      <c r="C29" s="105" t="s">
        <v>112</v>
      </c>
      <c r="D29" s="229">
        <v>0</v>
      </c>
      <c r="E29" s="229">
        <v>0</v>
      </c>
      <c r="F29" s="229">
        <v>0</v>
      </c>
      <c r="G29" s="229">
        <v>0</v>
      </c>
      <c r="H29" s="229">
        <v>0</v>
      </c>
      <c r="I29" s="1"/>
      <c r="J29" s="1"/>
      <c r="K29" s="1"/>
    </row>
    <row r="30" spans="1:11" ht="18.75" customHeight="1">
      <c r="A30" s="152" t="s">
        <v>117</v>
      </c>
      <c r="B30" s="135"/>
      <c r="C30" s="105" t="s">
        <v>112</v>
      </c>
      <c r="D30" s="229">
        <v>0</v>
      </c>
      <c r="E30" s="229">
        <v>3284.9</v>
      </c>
      <c r="F30" s="229">
        <v>0</v>
      </c>
      <c r="G30" s="229">
        <v>0</v>
      </c>
      <c r="H30" s="229">
        <v>0</v>
      </c>
      <c r="I30" s="1"/>
      <c r="J30" s="1"/>
      <c r="K30" s="1"/>
    </row>
    <row r="31" spans="1:11" ht="15">
      <c r="A31" s="127" t="s">
        <v>116</v>
      </c>
      <c r="B31" s="135"/>
      <c r="C31" s="105"/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1"/>
      <c r="J31" s="1"/>
      <c r="K31" s="1"/>
    </row>
    <row r="32" spans="1:11" ht="15">
      <c r="A32" s="127" t="s">
        <v>267</v>
      </c>
      <c r="B32" s="135"/>
      <c r="C32" s="105" t="s">
        <v>112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1"/>
      <c r="J32" s="1"/>
      <c r="K32" s="1"/>
    </row>
    <row r="33" spans="1:11" ht="15">
      <c r="A33" s="127" t="s">
        <v>266</v>
      </c>
      <c r="B33" s="135"/>
      <c r="C33" s="105" t="s">
        <v>112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1"/>
      <c r="J33" s="1"/>
      <c r="K33" s="1"/>
    </row>
    <row r="34" spans="1:11" ht="36.75" customHeight="1">
      <c r="A34" s="127" t="s">
        <v>268</v>
      </c>
      <c r="B34" s="135"/>
      <c r="C34" s="105" t="s">
        <v>112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1"/>
      <c r="J34" s="1"/>
      <c r="K34" s="1"/>
    </row>
    <row r="35" spans="1:11" ht="18" customHeight="1">
      <c r="A35" s="127" t="s">
        <v>138</v>
      </c>
      <c r="B35" s="135"/>
      <c r="C35" s="105" t="s">
        <v>112</v>
      </c>
      <c r="D35" s="229">
        <v>0</v>
      </c>
      <c r="E35" s="229">
        <v>3284.9</v>
      </c>
      <c r="F35" s="229">
        <v>0</v>
      </c>
      <c r="G35" s="229">
        <v>0</v>
      </c>
      <c r="H35" s="229">
        <v>0</v>
      </c>
      <c r="I35" s="1"/>
      <c r="J35" s="1"/>
      <c r="K35" s="1"/>
    </row>
    <row r="36" spans="1:11" ht="15">
      <c r="A36" s="127" t="s">
        <v>139</v>
      </c>
      <c r="B36" s="135"/>
      <c r="C36" s="105"/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1"/>
      <c r="J36" s="1"/>
      <c r="K36" s="1"/>
    </row>
    <row r="37" spans="1:11" ht="18.75" customHeight="1">
      <c r="A37" s="127" t="s">
        <v>140</v>
      </c>
      <c r="B37" s="135"/>
      <c r="C37" s="105" t="s">
        <v>112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1"/>
      <c r="J37" s="1"/>
      <c r="K37" s="1"/>
    </row>
    <row r="38" spans="1:11" ht="45">
      <c r="A38" s="127" t="s">
        <v>281</v>
      </c>
      <c r="B38" s="135"/>
      <c r="C38" s="105" t="s">
        <v>112</v>
      </c>
      <c r="D38" s="229">
        <v>0</v>
      </c>
      <c r="E38" s="229">
        <v>0</v>
      </c>
      <c r="F38" s="229">
        <v>0</v>
      </c>
      <c r="G38" s="229">
        <v>0</v>
      </c>
      <c r="H38" s="229">
        <v>12069.5</v>
      </c>
      <c r="I38" s="1"/>
      <c r="J38" s="1"/>
      <c r="K38" s="1"/>
    </row>
    <row r="39" spans="1:11" ht="18.75" customHeight="1">
      <c r="A39" s="127" t="s">
        <v>141</v>
      </c>
      <c r="B39" s="135"/>
      <c r="C39" s="105" t="s">
        <v>112</v>
      </c>
      <c r="D39" s="229">
        <v>0</v>
      </c>
      <c r="E39" s="229">
        <v>3284.9</v>
      </c>
      <c r="F39" s="229">
        <v>0</v>
      </c>
      <c r="G39" s="229">
        <v>0</v>
      </c>
      <c r="H39" s="229">
        <v>0</v>
      </c>
      <c r="I39" s="1"/>
      <c r="J39" s="1"/>
      <c r="K39" s="1"/>
    </row>
    <row r="40" spans="1:11" ht="30">
      <c r="A40" s="127" t="s">
        <v>142</v>
      </c>
      <c r="B40" s="135"/>
      <c r="C40" s="105" t="s">
        <v>112</v>
      </c>
      <c r="D40" s="229">
        <v>0</v>
      </c>
      <c r="E40" s="229">
        <v>0</v>
      </c>
      <c r="F40" s="229">
        <v>0</v>
      </c>
      <c r="G40" s="229">
        <v>0</v>
      </c>
      <c r="H40" s="229">
        <v>12069.5</v>
      </c>
      <c r="I40" s="1"/>
      <c r="J40" s="1"/>
      <c r="K40" s="1"/>
    </row>
    <row r="41" spans="1:11" ht="30">
      <c r="A41" s="127" t="s">
        <v>143</v>
      </c>
      <c r="B41" s="135"/>
      <c r="C41" s="105" t="s">
        <v>112</v>
      </c>
      <c r="D41" s="229">
        <v>0</v>
      </c>
      <c r="E41" s="229">
        <v>0</v>
      </c>
      <c r="F41" s="229">
        <v>0</v>
      </c>
      <c r="G41" s="229">
        <v>0</v>
      </c>
      <c r="H41" s="229">
        <v>0</v>
      </c>
      <c r="I41" s="1"/>
      <c r="J41" s="1"/>
      <c r="K41" s="1"/>
    </row>
    <row r="42" spans="1:11" ht="16.5" customHeight="1">
      <c r="A42" s="127" t="s">
        <v>144</v>
      </c>
      <c r="B42" s="135"/>
      <c r="C42" s="105" t="s">
        <v>112</v>
      </c>
      <c r="D42" s="229">
        <v>0</v>
      </c>
      <c r="E42" s="229">
        <v>0</v>
      </c>
      <c r="F42" s="229">
        <v>0</v>
      </c>
      <c r="G42" s="229">
        <v>0</v>
      </c>
      <c r="H42" s="229">
        <v>0</v>
      </c>
      <c r="I42" s="1"/>
      <c r="J42" s="1"/>
      <c r="K42" s="1"/>
    </row>
    <row r="43" spans="1:11" ht="19.5" customHeight="1">
      <c r="A43" s="126" t="s">
        <v>270</v>
      </c>
      <c r="B43" s="135"/>
      <c r="C43" s="105" t="s">
        <v>119</v>
      </c>
      <c r="D43" s="229">
        <v>0</v>
      </c>
      <c r="E43" s="229">
        <v>0</v>
      </c>
      <c r="F43" s="229">
        <v>0</v>
      </c>
      <c r="G43" s="229">
        <v>0</v>
      </c>
      <c r="H43" s="229">
        <v>0</v>
      </c>
      <c r="I43" s="1"/>
      <c r="J43" s="1"/>
      <c r="K43" s="1"/>
    </row>
    <row r="44" spans="1:11" ht="18" customHeight="1">
      <c r="A44" s="126" t="s">
        <v>271</v>
      </c>
      <c r="B44" s="135"/>
      <c r="C44" s="105" t="s">
        <v>119</v>
      </c>
      <c r="D44" s="229">
        <v>0</v>
      </c>
      <c r="E44" s="229">
        <v>0</v>
      </c>
      <c r="F44" s="229">
        <v>0</v>
      </c>
      <c r="G44" s="229">
        <v>0</v>
      </c>
      <c r="H44" s="229">
        <v>0</v>
      </c>
      <c r="I44" s="1"/>
      <c r="J44" s="1"/>
      <c r="K44" s="1"/>
    </row>
    <row r="45" spans="1:11" ht="60">
      <c r="A45" s="127" t="s">
        <v>120</v>
      </c>
      <c r="B45" s="135"/>
      <c r="C45" s="105" t="s">
        <v>206</v>
      </c>
      <c r="D45" s="229">
        <v>0</v>
      </c>
      <c r="E45" s="229">
        <v>0</v>
      </c>
      <c r="F45" s="229">
        <v>0</v>
      </c>
      <c r="G45" s="229">
        <v>0</v>
      </c>
      <c r="H45" s="229">
        <v>12069.5</v>
      </c>
      <c r="I45" s="1"/>
      <c r="J45" s="1"/>
      <c r="K45" s="1"/>
    </row>
    <row r="46" spans="1:11" ht="60">
      <c r="A46" s="126"/>
      <c r="B46" s="135"/>
      <c r="C46" s="105" t="s">
        <v>264</v>
      </c>
      <c r="D46" s="229">
        <v>0</v>
      </c>
      <c r="E46" s="229">
        <v>0</v>
      </c>
      <c r="F46" s="229">
        <v>0</v>
      </c>
      <c r="G46" s="229">
        <v>0</v>
      </c>
      <c r="H46" s="229">
        <v>100</v>
      </c>
      <c r="I46" s="1"/>
      <c r="J46" s="1"/>
      <c r="K46" s="1"/>
    </row>
    <row r="47" spans="1:11" ht="60">
      <c r="A47" s="127" t="s">
        <v>208</v>
      </c>
      <c r="B47" s="147"/>
      <c r="C47" s="105" t="s">
        <v>206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1"/>
      <c r="J47" s="1"/>
      <c r="K47" s="1"/>
    </row>
    <row r="48" spans="1:11" ht="60" thickBot="1">
      <c r="A48" s="128" t="s">
        <v>199</v>
      </c>
      <c r="B48" s="147"/>
      <c r="C48" s="153" t="s">
        <v>206</v>
      </c>
      <c r="D48" s="297">
        <v>7790.2</v>
      </c>
      <c r="E48" s="297" t="s">
        <v>336</v>
      </c>
      <c r="F48" s="229">
        <v>7790</v>
      </c>
      <c r="G48" s="229">
        <v>7790</v>
      </c>
      <c r="H48" s="229">
        <v>7790</v>
      </c>
      <c r="I48" s="1"/>
      <c r="J48" s="1"/>
      <c r="K48" s="1"/>
    </row>
    <row r="49" spans="9:11" ht="12.75">
      <c r="I49" s="1"/>
      <c r="J49" s="1"/>
      <c r="K49" s="1"/>
    </row>
    <row r="50" spans="1:11" ht="15" hidden="1">
      <c r="A50" s="1"/>
      <c r="B50" s="1"/>
      <c r="C50" s="28"/>
      <c r="D50" s="1"/>
      <c r="E50" s="1"/>
      <c r="F50" s="1"/>
      <c r="G50" s="1"/>
      <c r="H50" s="1"/>
      <c r="I50" s="1"/>
      <c r="J50" s="1"/>
      <c r="K50" s="1"/>
    </row>
    <row r="51" spans="1:11" ht="15">
      <c r="A51" s="11" t="s">
        <v>207</v>
      </c>
      <c r="B51" s="1"/>
      <c r="C51" s="28"/>
      <c r="D51" s="1"/>
      <c r="E51" s="1"/>
      <c r="F51" s="1"/>
      <c r="G51" s="1"/>
      <c r="H51" s="1"/>
      <c r="I51" s="1"/>
      <c r="J51" s="1"/>
      <c r="K51" s="1"/>
    </row>
    <row r="52" spans="1:11" ht="16.5" customHeight="1">
      <c r="A52" s="11" t="s">
        <v>283</v>
      </c>
      <c r="B52" s="1"/>
      <c r="C52" s="1"/>
      <c r="I52" s="1"/>
      <c r="J52" s="1"/>
      <c r="K52" s="1"/>
    </row>
    <row r="53" spans="1:11" ht="15">
      <c r="A53" s="2"/>
      <c r="B53" s="1"/>
      <c r="C53" s="1"/>
      <c r="I53" s="1"/>
      <c r="J53" s="1"/>
      <c r="K53" s="1"/>
    </row>
    <row r="54" spans="2:11" ht="12.75">
      <c r="B54" s="1"/>
      <c r="C54" s="1"/>
      <c r="I54" s="1"/>
      <c r="J54" s="1"/>
      <c r="K54" s="1"/>
    </row>
    <row r="55" spans="2:11" ht="12.75">
      <c r="B55" s="1"/>
      <c r="C55" s="1"/>
      <c r="I55" s="1"/>
      <c r="J55" s="1"/>
      <c r="K55" s="1"/>
    </row>
    <row r="56" spans="1:11" ht="17.25">
      <c r="A56" s="26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1:11" ht="12.75">
      <c r="A63" s="1"/>
      <c r="B63" s="1"/>
      <c r="C63" s="1"/>
      <c r="I63" s="1"/>
      <c r="J63" s="1"/>
      <c r="K63" s="1"/>
    </row>
    <row r="64" spans="1:11" ht="12.75">
      <c r="A64" s="1"/>
      <c r="B64" s="1"/>
      <c r="C64" s="1"/>
      <c r="I64" s="1"/>
      <c r="J64" s="1"/>
      <c r="K64" s="1"/>
    </row>
    <row r="65" spans="1:11" ht="12.75">
      <c r="A65" s="1"/>
      <c r="B65" s="1"/>
      <c r="C65" s="1"/>
      <c r="I65" s="1"/>
      <c r="J65" s="1"/>
      <c r="K65" s="1"/>
    </row>
    <row r="66" spans="1:11" ht="12.75">
      <c r="A66" s="1"/>
      <c r="B66" s="1"/>
      <c r="C66" s="1"/>
      <c r="I66" s="1"/>
      <c r="J66" s="1"/>
      <c r="K66" s="1"/>
    </row>
    <row r="67" spans="1:11" ht="12.75">
      <c r="A67" s="1"/>
      <c r="B67" s="1"/>
      <c r="C67" s="1"/>
      <c r="I67" s="1"/>
      <c r="J67" s="1"/>
      <c r="K67" s="1"/>
    </row>
    <row r="68" spans="1:11" ht="12.75">
      <c r="A68" s="1"/>
      <c r="B68" s="1"/>
      <c r="C68" s="1"/>
      <c r="I68" s="1"/>
      <c r="J68" s="1"/>
      <c r="K68" s="1"/>
    </row>
    <row r="69" spans="1:11" ht="12.75">
      <c r="A69" s="1"/>
      <c r="B69" s="1"/>
      <c r="C69" s="1"/>
      <c r="I69" s="1"/>
      <c r="J69" s="1"/>
      <c r="K69" s="1"/>
    </row>
    <row r="70" spans="1:11" ht="12.75">
      <c r="A70" s="1"/>
      <c r="B70" s="1"/>
      <c r="C70" s="1"/>
      <c r="I70" s="1"/>
      <c r="J70" s="1"/>
      <c r="K70" s="1"/>
    </row>
    <row r="71" spans="1:11" ht="12.75">
      <c r="A71" s="1"/>
      <c r="B71" s="1"/>
      <c r="C71" s="1"/>
      <c r="I71" s="1"/>
      <c r="J71" s="1"/>
      <c r="K71" s="1"/>
    </row>
    <row r="72" spans="1:11" ht="12.75">
      <c r="A72" s="1"/>
      <c r="B72" s="1"/>
      <c r="C72" s="1"/>
      <c r="I72" s="1"/>
      <c r="J72" s="1"/>
      <c r="K72" s="1"/>
    </row>
    <row r="73" spans="1:11" ht="12.75">
      <c r="A73" s="1"/>
      <c r="B73" s="1"/>
      <c r="C73" s="1"/>
      <c r="I73" s="1"/>
      <c r="J73" s="1"/>
      <c r="K73" s="1"/>
    </row>
    <row r="74" spans="1:11" ht="12.75">
      <c r="A74" s="1"/>
      <c r="B74" s="1"/>
      <c r="C74" s="1"/>
      <c r="I74" s="1"/>
      <c r="J74" s="1"/>
      <c r="K74" s="1"/>
    </row>
    <row r="75" spans="1:11" ht="12.75">
      <c r="A75" s="1"/>
      <c r="B75" s="1"/>
      <c r="C75" s="1"/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</sheetData>
  <sheetProtection/>
  <mergeCells count="2">
    <mergeCell ref="A2:A3"/>
    <mergeCell ref="F2:H2"/>
  </mergeCells>
  <printOptions/>
  <pageMargins left="0.3937007874015748" right="0" top="0.9055118110236221" bottom="0.7480314960629921" header="0" footer="0"/>
  <pageSetup fitToHeight="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zoomScale="75" zoomScaleNormal="75" zoomScalePageLayoutView="0" workbookViewId="0" topLeftCell="A1">
      <selection activeCell="H32" sqref="H32"/>
    </sheetView>
  </sheetViews>
  <sheetFormatPr defaultColWidth="9.00390625" defaultRowHeight="12.75"/>
  <cols>
    <col min="1" max="1" width="42.375" style="0" customWidth="1"/>
    <col min="2" max="2" width="12.50390625" style="23" customWidth="1"/>
    <col min="3" max="5" width="11.875" style="0" customWidth="1"/>
    <col min="6" max="6" width="12.00390625" style="0" customWidth="1"/>
    <col min="7" max="7" width="11.50390625" style="0" customWidth="1"/>
  </cols>
  <sheetData>
    <row r="1" ht="15" thickBot="1">
      <c r="G1" s="2"/>
    </row>
    <row r="2" spans="1:7" ht="17.25" customHeight="1" thickBot="1">
      <c r="A2" s="110" t="s">
        <v>0</v>
      </c>
      <c r="B2" s="110" t="s">
        <v>293</v>
      </c>
      <c r="C2" s="192" t="s">
        <v>284</v>
      </c>
      <c r="D2" s="192" t="s">
        <v>285</v>
      </c>
      <c r="E2" s="320" t="s">
        <v>2</v>
      </c>
      <c r="F2" s="321"/>
      <c r="G2" s="322"/>
    </row>
    <row r="3" spans="1:7" ht="32.25" customHeight="1" thickBot="1">
      <c r="A3" s="178"/>
      <c r="B3" s="103" t="s">
        <v>251</v>
      </c>
      <c r="C3" s="70">
        <v>2019</v>
      </c>
      <c r="D3" s="113">
        <v>2020</v>
      </c>
      <c r="E3" s="70">
        <v>2021</v>
      </c>
      <c r="F3" s="70">
        <v>2022</v>
      </c>
      <c r="G3" s="70">
        <v>2023</v>
      </c>
    </row>
    <row r="4" spans="1:7" ht="15">
      <c r="A4" s="179"/>
      <c r="B4" s="180"/>
      <c r="C4" s="181"/>
      <c r="D4" s="180"/>
      <c r="E4" s="181"/>
      <c r="F4" s="179"/>
      <c r="G4" s="182"/>
    </row>
    <row r="5" spans="1:7" ht="15">
      <c r="A5" s="183" t="s">
        <v>122</v>
      </c>
      <c r="B5" s="180"/>
      <c r="C5" s="104"/>
      <c r="D5" s="131"/>
      <c r="E5" s="104"/>
      <c r="F5" s="104"/>
      <c r="G5" s="184"/>
    </row>
    <row r="6" spans="1:7" ht="30">
      <c r="A6" s="161" t="s">
        <v>229</v>
      </c>
      <c r="B6" s="125" t="s">
        <v>328</v>
      </c>
      <c r="C6" s="126">
        <v>1.2</v>
      </c>
      <c r="D6" s="135">
        <v>1.2</v>
      </c>
      <c r="E6" s="126">
        <v>1.2</v>
      </c>
      <c r="F6" s="126">
        <v>1.2</v>
      </c>
      <c r="G6" s="185">
        <v>1.2</v>
      </c>
    </row>
    <row r="7" spans="1:7" ht="45">
      <c r="A7" s="186" t="s">
        <v>298</v>
      </c>
      <c r="B7" s="125" t="s">
        <v>328</v>
      </c>
      <c r="C7" s="107"/>
      <c r="D7" s="137"/>
      <c r="E7" s="107"/>
      <c r="F7" s="107"/>
      <c r="G7" s="187"/>
    </row>
    <row r="8" spans="1:7" ht="30.75">
      <c r="A8" s="124" t="s">
        <v>113</v>
      </c>
      <c r="B8" s="125"/>
      <c r="C8" s="126"/>
      <c r="D8" s="135"/>
      <c r="E8" s="126"/>
      <c r="F8" s="126"/>
      <c r="G8" s="185"/>
    </row>
    <row r="9" spans="1:7" ht="30">
      <c r="A9" s="201" t="s">
        <v>302</v>
      </c>
      <c r="B9" s="125"/>
      <c r="C9" s="126">
        <v>0.1</v>
      </c>
      <c r="D9" s="135">
        <v>0.1</v>
      </c>
      <c r="E9" s="126">
        <v>0.1</v>
      </c>
      <c r="F9" s="126">
        <v>0.1</v>
      </c>
      <c r="G9" s="185">
        <v>0.1</v>
      </c>
    </row>
    <row r="10" spans="1:7" ht="15">
      <c r="A10" s="201" t="s">
        <v>303</v>
      </c>
      <c r="B10" s="125"/>
      <c r="C10" s="126"/>
      <c r="D10" s="135"/>
      <c r="E10" s="126"/>
      <c r="F10" s="126"/>
      <c r="G10" s="185"/>
    </row>
    <row r="11" spans="1:7" ht="15">
      <c r="A11" s="201" t="s">
        <v>304</v>
      </c>
      <c r="B11" s="125"/>
      <c r="C11" s="126"/>
      <c r="D11" s="135"/>
      <c r="E11" s="126"/>
      <c r="F11" s="126"/>
      <c r="G11" s="185"/>
    </row>
    <row r="12" spans="1:7" ht="30">
      <c r="A12" s="201" t="s">
        <v>305</v>
      </c>
      <c r="B12" s="125"/>
      <c r="C12" s="126"/>
      <c r="D12" s="135"/>
      <c r="E12" s="126"/>
      <c r="F12" s="126"/>
      <c r="G12" s="185"/>
    </row>
    <row r="13" spans="1:7" ht="57" customHeight="1">
      <c r="A13" s="201" t="s">
        <v>306</v>
      </c>
      <c r="B13" s="125"/>
      <c r="C13" s="126">
        <v>0.1</v>
      </c>
      <c r="D13" s="135">
        <v>0.1</v>
      </c>
      <c r="E13" s="126">
        <v>0.1</v>
      </c>
      <c r="F13" s="126">
        <v>0.1</v>
      </c>
      <c r="G13" s="185">
        <v>0.1</v>
      </c>
    </row>
    <row r="14" spans="1:7" ht="15">
      <c r="A14" s="201" t="s">
        <v>307</v>
      </c>
      <c r="B14" s="125"/>
      <c r="C14" s="126"/>
      <c r="D14" s="135"/>
      <c r="E14" s="126"/>
      <c r="F14" s="126"/>
      <c r="G14" s="185"/>
    </row>
    <row r="15" spans="1:7" ht="30">
      <c r="A15" s="201" t="s">
        <v>308</v>
      </c>
      <c r="B15" s="125"/>
      <c r="C15" s="126"/>
      <c r="D15" s="135"/>
      <c r="E15" s="126"/>
      <c r="F15" s="126"/>
      <c r="G15" s="185"/>
    </row>
    <row r="16" spans="1:7" ht="45">
      <c r="A16" s="201" t="s">
        <v>309</v>
      </c>
      <c r="B16" s="125"/>
      <c r="C16" s="126"/>
      <c r="D16" s="135"/>
      <c r="E16" s="126"/>
      <c r="F16" s="126"/>
      <c r="G16" s="185"/>
    </row>
    <row r="17" spans="1:7" ht="15">
      <c r="A17" s="201" t="s">
        <v>310</v>
      </c>
      <c r="B17" s="125"/>
      <c r="C17" s="126">
        <v>0.1</v>
      </c>
      <c r="D17" s="135">
        <v>0.1</v>
      </c>
      <c r="E17" s="126">
        <v>0.1</v>
      </c>
      <c r="F17" s="126">
        <v>0.1</v>
      </c>
      <c r="G17" s="185">
        <v>0.1</v>
      </c>
    </row>
    <row r="18" spans="1:7" ht="30">
      <c r="A18" s="201" t="s">
        <v>311</v>
      </c>
      <c r="B18" s="125"/>
      <c r="C18" s="126"/>
      <c r="D18" s="135"/>
      <c r="E18" s="126"/>
      <c r="F18" s="126"/>
      <c r="G18" s="185"/>
    </row>
    <row r="19" spans="1:7" ht="45">
      <c r="A19" s="201" t="s">
        <v>312</v>
      </c>
      <c r="B19" s="125"/>
      <c r="C19" s="126"/>
      <c r="D19" s="135"/>
      <c r="E19" s="126"/>
      <c r="F19" s="126"/>
      <c r="G19" s="185"/>
    </row>
    <row r="20" spans="1:7" ht="15">
      <c r="A20" s="188" t="s">
        <v>131</v>
      </c>
      <c r="B20" s="125"/>
      <c r="C20" s="126"/>
      <c r="D20" s="135"/>
      <c r="E20" s="126"/>
      <c r="F20" s="126"/>
      <c r="G20" s="185"/>
    </row>
    <row r="21" spans="1:7" ht="36.75" customHeight="1">
      <c r="A21" s="127" t="s">
        <v>249</v>
      </c>
      <c r="B21" s="125" t="s">
        <v>4</v>
      </c>
      <c r="C21" s="126">
        <v>0.4</v>
      </c>
      <c r="D21" s="126">
        <v>0.38</v>
      </c>
      <c r="E21" s="126">
        <v>1.3</v>
      </c>
      <c r="F21" s="126">
        <v>1.2</v>
      </c>
      <c r="G21" s="126">
        <v>1.1</v>
      </c>
    </row>
    <row r="22" spans="1:7" ht="60">
      <c r="A22" s="127" t="s">
        <v>221</v>
      </c>
      <c r="B22" s="125" t="s">
        <v>227</v>
      </c>
      <c r="C22" s="126">
        <v>8</v>
      </c>
      <c r="D22" s="126">
        <v>10</v>
      </c>
      <c r="E22" s="126">
        <v>6</v>
      </c>
      <c r="F22" s="126">
        <v>6</v>
      </c>
      <c r="G22" s="126">
        <v>6</v>
      </c>
    </row>
    <row r="23" spans="1:7" ht="60">
      <c r="A23" s="126" t="s">
        <v>215</v>
      </c>
      <c r="B23" s="125" t="s">
        <v>227</v>
      </c>
      <c r="C23" s="126">
        <v>8</v>
      </c>
      <c r="D23" s="126">
        <v>10</v>
      </c>
      <c r="E23" s="126">
        <v>6</v>
      </c>
      <c r="F23" s="126">
        <v>6</v>
      </c>
      <c r="G23" s="126">
        <v>6</v>
      </c>
    </row>
    <row r="24" spans="1:7" ht="45">
      <c r="A24" s="126" t="s">
        <v>250</v>
      </c>
      <c r="B24" s="125" t="s">
        <v>225</v>
      </c>
      <c r="C24" s="126">
        <v>17</v>
      </c>
      <c r="D24" s="126">
        <v>12</v>
      </c>
      <c r="E24" s="126">
        <v>10</v>
      </c>
      <c r="F24" s="126">
        <v>10</v>
      </c>
      <c r="G24" s="126">
        <v>10</v>
      </c>
    </row>
    <row r="25" spans="1:7" ht="21" customHeight="1">
      <c r="A25" s="126" t="s">
        <v>231</v>
      </c>
      <c r="B25" s="125" t="s">
        <v>123</v>
      </c>
      <c r="C25" s="126">
        <v>0</v>
      </c>
      <c r="D25" s="126">
        <v>0</v>
      </c>
      <c r="E25" s="126">
        <v>5</v>
      </c>
      <c r="F25" s="126">
        <v>5</v>
      </c>
      <c r="G25" s="126">
        <v>5</v>
      </c>
    </row>
    <row r="26" spans="1:7" ht="18.75" customHeight="1">
      <c r="A26" s="126" t="s">
        <v>232</v>
      </c>
      <c r="B26" s="125"/>
      <c r="C26" s="126"/>
      <c r="D26" s="126"/>
      <c r="E26" s="126"/>
      <c r="F26" s="126"/>
      <c r="G26" s="126"/>
    </row>
    <row r="27" spans="1:7" ht="19.5" customHeight="1">
      <c r="A27" s="126" t="s">
        <v>124</v>
      </c>
      <c r="B27" s="125" t="s">
        <v>123</v>
      </c>
      <c r="C27" s="126">
        <v>0</v>
      </c>
      <c r="D27" s="126">
        <v>0</v>
      </c>
      <c r="E27" s="126">
        <v>3</v>
      </c>
      <c r="F27" s="126">
        <v>3</v>
      </c>
      <c r="G27" s="126">
        <v>3</v>
      </c>
    </row>
    <row r="28" spans="1:7" ht="18" customHeight="1">
      <c r="A28" s="126" t="s">
        <v>5</v>
      </c>
      <c r="B28" s="125" t="s">
        <v>123</v>
      </c>
      <c r="C28" s="126">
        <v>0</v>
      </c>
      <c r="D28" s="126">
        <v>0</v>
      </c>
      <c r="E28" s="126">
        <v>2</v>
      </c>
      <c r="F28" s="126">
        <v>2</v>
      </c>
      <c r="G28" s="126">
        <v>2</v>
      </c>
    </row>
    <row r="29" spans="1:7" ht="15">
      <c r="A29" s="126"/>
      <c r="B29" s="125"/>
      <c r="C29" s="126"/>
      <c r="D29" s="147"/>
      <c r="E29" s="150"/>
      <c r="F29" s="150"/>
      <c r="G29" s="189"/>
    </row>
    <row r="30" spans="1:7" ht="30">
      <c r="A30" s="126" t="s">
        <v>125</v>
      </c>
      <c r="B30" s="190" t="s">
        <v>230</v>
      </c>
      <c r="C30" s="300">
        <v>38.1</v>
      </c>
      <c r="D30" s="301">
        <v>39.5</v>
      </c>
      <c r="E30" s="300">
        <v>40.4</v>
      </c>
      <c r="F30" s="300">
        <v>41.5</v>
      </c>
      <c r="G30" s="300">
        <v>42.6</v>
      </c>
    </row>
    <row r="31" spans="1:7" ht="30" customHeight="1">
      <c r="A31" s="126" t="s">
        <v>126</v>
      </c>
      <c r="B31" s="190" t="s">
        <v>230</v>
      </c>
      <c r="C31" s="126"/>
      <c r="D31" s="216"/>
      <c r="E31" s="161"/>
      <c r="F31" s="161"/>
      <c r="G31" s="217"/>
    </row>
    <row r="32" spans="1:7" ht="49.5" customHeight="1" thickBot="1">
      <c r="A32" s="191" t="s">
        <v>282</v>
      </c>
      <c r="B32" s="153" t="s">
        <v>130</v>
      </c>
      <c r="C32" s="299">
        <v>41884.16</v>
      </c>
      <c r="D32" s="299">
        <v>42520</v>
      </c>
      <c r="E32" s="299">
        <v>43000</v>
      </c>
      <c r="F32" s="299">
        <v>44000</v>
      </c>
      <c r="G32" s="299">
        <v>44000</v>
      </c>
    </row>
    <row r="33" spans="1:2" ht="15">
      <c r="A33" s="3"/>
      <c r="B33" s="6"/>
    </row>
    <row r="34" spans="1:2" ht="15">
      <c r="A34" s="22"/>
      <c r="B34" s="6"/>
    </row>
    <row r="35" spans="1:2" ht="15">
      <c r="A35" s="3"/>
      <c r="B35" s="6"/>
    </row>
    <row r="36" spans="1:2" ht="15">
      <c r="A36" s="8"/>
      <c r="B36" s="6"/>
    </row>
    <row r="37" spans="1:2" ht="15">
      <c r="A37" s="8"/>
      <c r="B37" s="6"/>
    </row>
    <row r="38" ht="15"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10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3"/>
      <c r="B45" s="6"/>
    </row>
    <row r="46" spans="1:2" ht="15">
      <c r="A46" s="3"/>
      <c r="B46" s="6"/>
    </row>
    <row r="47" spans="1:2" ht="15">
      <c r="A47" s="3"/>
      <c r="B47" s="6"/>
    </row>
    <row r="48" spans="1:2" ht="15">
      <c r="A48" s="9"/>
      <c r="B48" s="6"/>
    </row>
    <row r="49" spans="1:2" ht="12.75">
      <c r="A49" s="1"/>
      <c r="B49" s="12"/>
    </row>
    <row r="50" spans="1:2" ht="15">
      <c r="A50" s="7"/>
      <c r="B50" s="6"/>
    </row>
    <row r="66" spans="1:2" ht="15">
      <c r="A66" s="3"/>
      <c r="B66" s="6"/>
    </row>
    <row r="67" spans="1:2" ht="15">
      <c r="A67" s="3"/>
      <c r="B67" s="6"/>
    </row>
    <row r="68" spans="1:2" ht="15">
      <c r="A68" s="1"/>
      <c r="B68" s="6"/>
    </row>
    <row r="69" spans="1:2" ht="15">
      <c r="A69" s="3"/>
      <c r="B69" s="6"/>
    </row>
    <row r="70" spans="1:2" ht="15">
      <c r="A70" s="3"/>
      <c r="B70" s="6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  <row r="149" spans="1:2" ht="12.75">
      <c r="A149" s="1"/>
      <c r="B149" s="12"/>
    </row>
    <row r="150" spans="1:2" ht="12.75">
      <c r="A150" s="1"/>
      <c r="B150" s="12"/>
    </row>
    <row r="151" spans="1:2" ht="12.75">
      <c r="A151" s="1"/>
      <c r="B151" s="12"/>
    </row>
  </sheetData>
  <sheetProtection/>
  <mergeCells count="1">
    <mergeCell ref="E2:G2"/>
  </mergeCells>
  <printOptions/>
  <pageMargins left="0.3937007874015748" right="0.2362204724409449" top="0.11811023622047245" bottom="0" header="0" footer="0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zoomScale="85" zoomScaleNormal="85" zoomScalePageLayoutView="0" workbookViewId="0" topLeftCell="A49">
      <selection activeCell="E66" sqref="E66"/>
    </sheetView>
  </sheetViews>
  <sheetFormatPr defaultColWidth="9.00390625" defaultRowHeight="12.75"/>
  <cols>
    <col min="1" max="1" width="47.875" style="0" customWidth="1"/>
    <col min="2" max="3" width="19.00390625" style="0" customWidth="1"/>
    <col min="4" max="4" width="16.00390625" style="0" customWidth="1"/>
    <col min="5" max="5" width="14.375" style="0" customWidth="1"/>
    <col min="6" max="6" width="15.00390625" style="0" customWidth="1"/>
  </cols>
  <sheetData>
    <row r="2" spans="4:6" ht="15" thickBot="1">
      <c r="D2" s="2"/>
      <c r="F2" s="72" t="s">
        <v>226</v>
      </c>
    </row>
    <row r="3" spans="1:6" ht="15.75" thickBot="1">
      <c r="A3" s="66" t="s">
        <v>0</v>
      </c>
      <c r="B3" s="192" t="s">
        <v>284</v>
      </c>
      <c r="C3" s="192" t="s">
        <v>285</v>
      </c>
      <c r="D3" s="320" t="s">
        <v>2</v>
      </c>
      <c r="E3" s="321"/>
      <c r="F3" s="322"/>
    </row>
    <row r="4" spans="1:6" ht="15.75" thickBot="1">
      <c r="A4" s="69"/>
      <c r="B4" s="70">
        <v>2019</v>
      </c>
      <c r="C4" s="113">
        <v>2020</v>
      </c>
      <c r="D4" s="70">
        <v>2021</v>
      </c>
      <c r="E4" s="70">
        <v>2022</v>
      </c>
      <c r="F4" s="70">
        <v>2023</v>
      </c>
    </row>
    <row r="5" spans="1:6" ht="0.75" customHeight="1">
      <c r="A5" s="57"/>
      <c r="B5" s="4"/>
      <c r="C5" s="3"/>
      <c r="D5" s="21"/>
      <c r="E5" s="1"/>
      <c r="F5" s="81"/>
    </row>
    <row r="6" spans="1:6" ht="15">
      <c r="A6" s="49" t="s">
        <v>121</v>
      </c>
      <c r="B6" s="31"/>
      <c r="C6" s="6"/>
      <c r="D6" s="31"/>
      <c r="E6" s="1"/>
      <c r="F6" s="46"/>
    </row>
    <row r="7" spans="1:6" ht="19.5" customHeight="1">
      <c r="A7" s="56" t="s">
        <v>132</v>
      </c>
      <c r="B7" s="34"/>
      <c r="C7" s="14"/>
      <c r="D7" s="34"/>
      <c r="E7" s="13"/>
      <c r="F7" s="46"/>
    </row>
    <row r="8" spans="1:6" ht="16.5" customHeight="1">
      <c r="A8" s="155" t="s">
        <v>133</v>
      </c>
      <c r="B8" s="256"/>
      <c r="C8" s="257"/>
      <c r="D8" s="256"/>
      <c r="E8" s="258"/>
      <c r="F8" s="259"/>
    </row>
    <row r="9" spans="1:6" ht="15">
      <c r="A9" s="59" t="s">
        <v>145</v>
      </c>
      <c r="B9" s="230"/>
      <c r="C9" s="231"/>
      <c r="D9" s="230"/>
      <c r="E9" s="231"/>
      <c r="F9" s="244"/>
    </row>
    <row r="10" spans="1:6" ht="30">
      <c r="A10" s="59" t="s">
        <v>146</v>
      </c>
      <c r="B10" s="230"/>
      <c r="C10" s="231"/>
      <c r="D10" s="230"/>
      <c r="E10" s="231"/>
      <c r="F10" s="230"/>
    </row>
    <row r="11" spans="1:6" ht="15">
      <c r="A11" s="59" t="s">
        <v>147</v>
      </c>
      <c r="B11" s="230"/>
      <c r="C11" s="231"/>
      <c r="D11" s="230"/>
      <c r="E11" s="231"/>
      <c r="F11" s="230"/>
    </row>
    <row r="12" spans="1:6" ht="15">
      <c r="A12" s="281" t="s">
        <v>148</v>
      </c>
      <c r="B12" s="304">
        <f>SUM(B14+B15+B16+B17)</f>
        <v>4.7</v>
      </c>
      <c r="C12" s="304">
        <f>SUM(C14+C15+C16+C17)</f>
        <v>3.8</v>
      </c>
      <c r="D12" s="304">
        <f>SUM(D14+D15+D16+D17)</f>
        <v>4.4</v>
      </c>
      <c r="E12" s="304">
        <f>SUM(E14+E15+E16+E17)</f>
        <v>4.5</v>
      </c>
      <c r="F12" s="304">
        <f>SUM(F14+F15+F16+F17)</f>
        <v>4.6000000000000005</v>
      </c>
    </row>
    <row r="13" spans="1:6" ht="15">
      <c r="A13" s="59" t="s">
        <v>149</v>
      </c>
      <c r="B13" s="304"/>
      <c r="C13" s="305"/>
      <c r="D13" s="306">
        <f>SUM(C13*1.06)</f>
        <v>0</v>
      </c>
      <c r="E13" s="306">
        <f aca="true" t="shared" si="0" ref="E13:F53">SUM(D13*1.06)</f>
        <v>0</v>
      </c>
      <c r="F13" s="306">
        <f t="shared" si="0"/>
        <v>0</v>
      </c>
    </row>
    <row r="14" spans="1:6" ht="15">
      <c r="A14" s="59" t="s">
        <v>150</v>
      </c>
      <c r="B14" s="304">
        <v>0</v>
      </c>
      <c r="C14" s="305">
        <v>0</v>
      </c>
      <c r="D14" s="306">
        <f>SUM(C14*1.06)</f>
        <v>0</v>
      </c>
      <c r="E14" s="306">
        <f t="shared" si="0"/>
        <v>0</v>
      </c>
      <c r="F14" s="306">
        <f t="shared" si="0"/>
        <v>0</v>
      </c>
    </row>
    <row r="15" spans="1:6" ht="15">
      <c r="A15" s="59" t="s">
        <v>209</v>
      </c>
      <c r="B15" s="304">
        <v>2.5</v>
      </c>
      <c r="C15" s="305">
        <v>2</v>
      </c>
      <c r="D15" s="306">
        <v>2.2</v>
      </c>
      <c r="E15" s="306">
        <v>2.2</v>
      </c>
      <c r="F15" s="306">
        <v>2.2</v>
      </c>
    </row>
    <row r="16" spans="1:6" ht="15">
      <c r="A16" s="59" t="s">
        <v>210</v>
      </c>
      <c r="B16" s="304">
        <v>1.4</v>
      </c>
      <c r="C16" s="305">
        <v>0.9</v>
      </c>
      <c r="D16" s="306">
        <v>1.4</v>
      </c>
      <c r="E16" s="306">
        <v>1.5</v>
      </c>
      <c r="F16" s="306">
        <v>1.6</v>
      </c>
    </row>
    <row r="17" spans="1:6" ht="15">
      <c r="A17" s="302" t="s">
        <v>151</v>
      </c>
      <c r="B17" s="304">
        <v>0.8</v>
      </c>
      <c r="C17" s="305">
        <v>0.9</v>
      </c>
      <c r="D17" s="305">
        <f>SUM(D19+D20)</f>
        <v>0.7999999999999999</v>
      </c>
      <c r="E17" s="305">
        <v>0.8</v>
      </c>
      <c r="F17" s="305">
        <f>SUM(F19+F20)</f>
        <v>0.7999999999999999</v>
      </c>
    </row>
    <row r="18" spans="1:6" ht="15">
      <c r="A18" s="59" t="s">
        <v>152</v>
      </c>
      <c r="B18" s="304"/>
      <c r="C18" s="305"/>
      <c r="D18" s="306"/>
      <c r="E18" s="306"/>
      <c r="F18" s="306"/>
    </row>
    <row r="19" spans="1:6" ht="15">
      <c r="A19" s="59" t="s">
        <v>156</v>
      </c>
      <c r="B19" s="304">
        <v>0.1</v>
      </c>
      <c r="C19" s="305">
        <v>0.1</v>
      </c>
      <c r="D19" s="306">
        <v>0.1</v>
      </c>
      <c r="E19" s="306">
        <v>0.1</v>
      </c>
      <c r="F19" s="306">
        <v>0.1</v>
      </c>
    </row>
    <row r="20" spans="1:6" ht="15">
      <c r="A20" s="59" t="s">
        <v>157</v>
      </c>
      <c r="B20" s="304">
        <v>0.7</v>
      </c>
      <c r="C20" s="305">
        <v>0.5</v>
      </c>
      <c r="D20" s="306">
        <v>0.7</v>
      </c>
      <c r="E20" s="306">
        <v>0.7</v>
      </c>
      <c r="F20" s="306">
        <v>0.7</v>
      </c>
    </row>
    <row r="21" spans="1:6" ht="15">
      <c r="A21" s="60" t="s">
        <v>153</v>
      </c>
      <c r="B21" s="304">
        <v>0</v>
      </c>
      <c r="C21" s="305">
        <v>0</v>
      </c>
      <c r="D21" s="306">
        <v>0</v>
      </c>
      <c r="E21" s="306">
        <f t="shared" si="0"/>
        <v>0</v>
      </c>
      <c r="F21" s="306">
        <f t="shared" si="0"/>
        <v>0</v>
      </c>
    </row>
    <row r="22" spans="1:6" ht="15">
      <c r="A22" s="59" t="s">
        <v>3</v>
      </c>
      <c r="B22" s="304"/>
      <c r="C22" s="305"/>
      <c r="D22" s="306">
        <f>SUM(C22*1.06)</f>
        <v>0</v>
      </c>
      <c r="E22" s="306">
        <f t="shared" si="0"/>
        <v>0</v>
      </c>
      <c r="F22" s="306">
        <f t="shared" si="0"/>
        <v>0</v>
      </c>
    </row>
    <row r="23" spans="1:6" ht="45">
      <c r="A23" s="59" t="s">
        <v>154</v>
      </c>
      <c r="B23" s="304">
        <v>0</v>
      </c>
      <c r="C23" s="305">
        <v>0</v>
      </c>
      <c r="D23" s="306">
        <f>SUM(C23*1.06)</f>
        <v>0</v>
      </c>
      <c r="E23" s="306">
        <f t="shared" si="0"/>
        <v>0</v>
      </c>
      <c r="F23" s="306">
        <f t="shared" si="0"/>
        <v>0</v>
      </c>
    </row>
    <row r="24" spans="1:6" ht="15">
      <c r="A24" s="59" t="s">
        <v>155</v>
      </c>
      <c r="B24" s="304">
        <v>0</v>
      </c>
      <c r="C24" s="305">
        <v>0</v>
      </c>
      <c r="D24" s="306">
        <v>0</v>
      </c>
      <c r="E24" s="306">
        <f t="shared" si="0"/>
        <v>0</v>
      </c>
      <c r="F24" s="306">
        <f t="shared" si="0"/>
        <v>0</v>
      </c>
    </row>
    <row r="25" spans="1:6" ht="30">
      <c r="A25" s="59" t="s">
        <v>158</v>
      </c>
      <c r="B25" s="304">
        <v>0</v>
      </c>
      <c r="C25" s="305">
        <v>0</v>
      </c>
      <c r="D25" s="306">
        <f aca="true" t="shared" si="1" ref="D25:D32">SUM(C25*1.06)</f>
        <v>0</v>
      </c>
      <c r="E25" s="306">
        <f t="shared" si="0"/>
        <v>0</v>
      </c>
      <c r="F25" s="306">
        <f t="shared" si="0"/>
        <v>0</v>
      </c>
    </row>
    <row r="26" spans="1:6" ht="46.5">
      <c r="A26" s="60" t="s">
        <v>159</v>
      </c>
      <c r="B26" s="307">
        <v>0</v>
      </c>
      <c r="C26" s="308">
        <v>0</v>
      </c>
      <c r="D26" s="306">
        <f t="shared" si="1"/>
        <v>0</v>
      </c>
      <c r="E26" s="306">
        <f t="shared" si="0"/>
        <v>0</v>
      </c>
      <c r="F26" s="306">
        <f t="shared" si="0"/>
        <v>0</v>
      </c>
    </row>
    <row r="27" spans="1:6" ht="15">
      <c r="A27" s="59" t="s">
        <v>149</v>
      </c>
      <c r="B27" s="307">
        <v>0</v>
      </c>
      <c r="C27" s="308">
        <v>0</v>
      </c>
      <c r="D27" s="306">
        <f t="shared" si="1"/>
        <v>0</v>
      </c>
      <c r="E27" s="306">
        <f t="shared" si="0"/>
        <v>0</v>
      </c>
      <c r="F27" s="306">
        <f t="shared" si="0"/>
        <v>0</v>
      </c>
    </row>
    <row r="28" spans="1:6" ht="15">
      <c r="A28" s="59" t="s">
        <v>160</v>
      </c>
      <c r="B28" s="307">
        <v>0</v>
      </c>
      <c r="C28" s="308">
        <v>0</v>
      </c>
      <c r="D28" s="306">
        <f t="shared" si="1"/>
        <v>0</v>
      </c>
      <c r="E28" s="306">
        <f t="shared" si="0"/>
        <v>0</v>
      </c>
      <c r="F28" s="306">
        <f t="shared" si="0"/>
        <v>0</v>
      </c>
    </row>
    <row r="29" spans="1:6" ht="30.75">
      <c r="A29" s="60" t="s">
        <v>161</v>
      </c>
      <c r="B29" s="307">
        <v>0</v>
      </c>
      <c r="C29" s="308">
        <v>0</v>
      </c>
      <c r="D29" s="306">
        <f t="shared" si="1"/>
        <v>0</v>
      </c>
      <c r="E29" s="306">
        <f t="shared" si="0"/>
        <v>0</v>
      </c>
      <c r="F29" s="306">
        <f t="shared" si="0"/>
        <v>0</v>
      </c>
    </row>
    <row r="30" spans="1:6" ht="15">
      <c r="A30" s="61" t="s">
        <v>162</v>
      </c>
      <c r="B30" s="304">
        <v>0</v>
      </c>
      <c r="C30" s="305">
        <v>0</v>
      </c>
      <c r="D30" s="306">
        <f t="shared" si="1"/>
        <v>0</v>
      </c>
      <c r="E30" s="306">
        <f t="shared" si="0"/>
        <v>0</v>
      </c>
      <c r="F30" s="306">
        <f t="shared" si="0"/>
        <v>0</v>
      </c>
    </row>
    <row r="31" spans="1:6" ht="30">
      <c r="A31" s="61" t="s">
        <v>163</v>
      </c>
      <c r="B31" s="304">
        <v>0</v>
      </c>
      <c r="C31" s="305">
        <v>0</v>
      </c>
      <c r="D31" s="306">
        <f t="shared" si="1"/>
        <v>0</v>
      </c>
      <c r="E31" s="306">
        <f t="shared" si="0"/>
        <v>0</v>
      </c>
      <c r="F31" s="306">
        <f t="shared" si="0"/>
        <v>0</v>
      </c>
    </row>
    <row r="32" spans="1:6" ht="15">
      <c r="A32" s="58"/>
      <c r="B32" s="304"/>
      <c r="C32" s="305"/>
      <c r="D32" s="312">
        <f t="shared" si="1"/>
        <v>0</v>
      </c>
      <c r="E32" s="306">
        <f t="shared" si="0"/>
        <v>0</v>
      </c>
      <c r="F32" s="306">
        <f t="shared" si="0"/>
        <v>0</v>
      </c>
    </row>
    <row r="33" spans="1:6" ht="15">
      <c r="A33" s="62" t="s">
        <v>165</v>
      </c>
      <c r="B33" s="306">
        <f>SUM(B35+B36+B37+B38)</f>
        <v>0.9</v>
      </c>
      <c r="C33" s="306">
        <f>SUM(C35+C36+C37+C38)</f>
        <v>0.4</v>
      </c>
      <c r="D33" s="306">
        <f>SUM(D35+D36+D37+D38)</f>
        <v>0.7</v>
      </c>
      <c r="E33" s="306">
        <f>SUM(E35+E36+E37+E38)</f>
        <v>0.7</v>
      </c>
      <c r="F33" s="306">
        <f>SUM(F35+F36+F37+F38)</f>
        <v>0.7</v>
      </c>
    </row>
    <row r="34" spans="1:6" ht="15">
      <c r="A34" s="61" t="s">
        <v>166</v>
      </c>
      <c r="B34" s="304"/>
      <c r="C34" s="305"/>
      <c r="D34" s="313"/>
      <c r="E34" s="306"/>
      <c r="F34" s="306"/>
    </row>
    <row r="35" spans="1:6" ht="15">
      <c r="A35" s="61" t="s">
        <v>167</v>
      </c>
      <c r="B35" s="304">
        <v>0</v>
      </c>
      <c r="C35" s="305">
        <v>0</v>
      </c>
      <c r="D35" s="306">
        <f>SUM(C35*1.06)</f>
        <v>0</v>
      </c>
      <c r="E35" s="306">
        <f t="shared" si="0"/>
        <v>0</v>
      </c>
      <c r="F35" s="306">
        <f t="shared" si="0"/>
        <v>0</v>
      </c>
    </row>
    <row r="36" spans="1:6" ht="15">
      <c r="A36" s="61" t="s">
        <v>168</v>
      </c>
      <c r="B36" s="304">
        <v>0.9</v>
      </c>
      <c r="C36" s="305">
        <v>0.4</v>
      </c>
      <c r="D36" s="306">
        <v>0.7</v>
      </c>
      <c r="E36" s="306">
        <v>0.7</v>
      </c>
      <c r="F36" s="306">
        <v>0.7</v>
      </c>
    </row>
    <row r="37" spans="1:6" ht="15">
      <c r="A37" s="63" t="s">
        <v>169</v>
      </c>
      <c r="B37" s="306">
        <v>0</v>
      </c>
      <c r="C37" s="309">
        <v>0</v>
      </c>
      <c r="D37" s="306">
        <v>0</v>
      </c>
      <c r="E37" s="306">
        <v>0</v>
      </c>
      <c r="F37" s="306">
        <v>0</v>
      </c>
    </row>
    <row r="38" spans="1:6" ht="30">
      <c r="A38" s="61" t="s">
        <v>164</v>
      </c>
      <c r="B38" s="306"/>
      <c r="C38" s="309"/>
      <c r="D38" s="306">
        <f>SUM(C38*1.06)</f>
        <v>0</v>
      </c>
      <c r="E38" s="306">
        <f t="shared" si="0"/>
        <v>0</v>
      </c>
      <c r="F38" s="306">
        <f t="shared" si="0"/>
        <v>0</v>
      </c>
    </row>
    <row r="39" spans="1:6" ht="15">
      <c r="A39" s="280" t="s">
        <v>327</v>
      </c>
      <c r="B39" s="306">
        <v>31.2</v>
      </c>
      <c r="C39" s="309">
        <v>37</v>
      </c>
      <c r="D39" s="306">
        <v>34</v>
      </c>
      <c r="E39" s="306">
        <v>27</v>
      </c>
      <c r="F39" s="306">
        <v>27.7</v>
      </c>
    </row>
    <row r="40" spans="1:6" ht="17.25">
      <c r="A40" s="279" t="s">
        <v>170</v>
      </c>
      <c r="B40" s="310">
        <f>SUM(B12+B33+B39)</f>
        <v>36.8</v>
      </c>
      <c r="C40" s="310">
        <f>SUM(C12+C33+C39)</f>
        <v>41.2</v>
      </c>
      <c r="D40" s="310">
        <f>SUM(D12+D33+D39)</f>
        <v>39.1</v>
      </c>
      <c r="E40" s="310">
        <f>SUM(E12+E33+E39)</f>
        <v>32.2</v>
      </c>
      <c r="F40" s="310">
        <f>SUM(F12+F33+F39)</f>
        <v>33</v>
      </c>
    </row>
    <row r="41" spans="1:6" ht="15">
      <c r="A41" s="59" t="s">
        <v>334</v>
      </c>
      <c r="B41" s="286">
        <v>0</v>
      </c>
      <c r="C41" s="285"/>
      <c r="D41" s="286"/>
      <c r="E41" s="286"/>
      <c r="F41" s="286"/>
    </row>
    <row r="42" spans="1:6" ht="17.25">
      <c r="A42" s="154" t="s">
        <v>286</v>
      </c>
      <c r="B42" s="290"/>
      <c r="C42" s="291"/>
      <c r="D42" s="286"/>
      <c r="E42" s="286"/>
      <c r="F42" s="286"/>
    </row>
    <row r="43" spans="1:6" ht="30">
      <c r="A43" s="59" t="s">
        <v>171</v>
      </c>
      <c r="B43" s="288"/>
      <c r="C43" s="289"/>
      <c r="D43" s="286"/>
      <c r="E43" s="286"/>
      <c r="F43" s="286"/>
    </row>
    <row r="44" spans="1:6" ht="15">
      <c r="A44" s="77" t="s">
        <v>172</v>
      </c>
      <c r="B44" s="288"/>
      <c r="C44" s="289"/>
      <c r="D44" s="286"/>
      <c r="E44" s="286"/>
      <c r="F44" s="286"/>
    </row>
    <row r="45" spans="1:6" ht="15">
      <c r="A45" s="65" t="s">
        <v>173</v>
      </c>
      <c r="B45" s="292">
        <v>0</v>
      </c>
      <c r="C45" s="293">
        <v>0</v>
      </c>
      <c r="D45" s="286">
        <f>SUM(C45*1.06)</f>
        <v>0</v>
      </c>
      <c r="E45" s="286">
        <f t="shared" si="0"/>
        <v>0</v>
      </c>
      <c r="F45" s="286">
        <f t="shared" si="0"/>
        <v>0</v>
      </c>
    </row>
    <row r="46" spans="1:6" ht="15">
      <c r="A46" s="59" t="s">
        <v>174</v>
      </c>
      <c r="B46" s="266"/>
      <c r="C46" s="287"/>
      <c r="D46" s="286">
        <f>SUM(C46*1.06)</f>
        <v>0</v>
      </c>
      <c r="E46" s="286">
        <f t="shared" si="0"/>
        <v>0</v>
      </c>
      <c r="F46" s="286">
        <f t="shared" si="0"/>
        <v>0</v>
      </c>
    </row>
    <row r="47" spans="1:6" ht="15">
      <c r="A47" s="59" t="s">
        <v>175</v>
      </c>
      <c r="B47" s="266">
        <v>0</v>
      </c>
      <c r="C47" s="287">
        <v>0</v>
      </c>
      <c r="D47" s="286">
        <f>SUM(C47*1.06)</f>
        <v>0</v>
      </c>
      <c r="E47" s="286">
        <f t="shared" si="0"/>
        <v>0</v>
      </c>
      <c r="F47" s="286">
        <f t="shared" si="0"/>
        <v>0</v>
      </c>
    </row>
    <row r="48" spans="1:6" ht="30">
      <c r="A48" s="59" t="s">
        <v>176</v>
      </c>
      <c r="B48" s="266">
        <v>0</v>
      </c>
      <c r="C48" s="287">
        <v>0</v>
      </c>
      <c r="D48" s="286">
        <f>SUM(C48*1.06)</f>
        <v>0</v>
      </c>
      <c r="E48" s="286">
        <f t="shared" si="0"/>
        <v>0</v>
      </c>
      <c r="F48" s="286">
        <f t="shared" si="0"/>
        <v>0</v>
      </c>
    </row>
    <row r="49" spans="1:6" ht="30">
      <c r="A49" s="59" t="s">
        <v>177</v>
      </c>
      <c r="B49" s="266">
        <v>0</v>
      </c>
      <c r="C49" s="287">
        <v>0</v>
      </c>
      <c r="D49" s="286">
        <f>SUM(C49*1.06)</f>
        <v>0</v>
      </c>
      <c r="E49" s="286">
        <f t="shared" si="0"/>
        <v>0</v>
      </c>
      <c r="F49" s="286">
        <f t="shared" si="0"/>
        <v>0</v>
      </c>
    </row>
    <row r="50" spans="1:6" ht="15">
      <c r="A50" s="59" t="s">
        <v>178</v>
      </c>
      <c r="B50" s="266">
        <v>0.2</v>
      </c>
      <c r="C50" s="287">
        <v>0.3</v>
      </c>
      <c r="D50" s="286">
        <v>0.3</v>
      </c>
      <c r="E50" s="286">
        <v>0.3</v>
      </c>
      <c r="F50" s="286">
        <v>0</v>
      </c>
    </row>
    <row r="51" spans="1:6" ht="15">
      <c r="A51" s="59" t="s">
        <v>179</v>
      </c>
      <c r="B51" s="266">
        <v>7.7</v>
      </c>
      <c r="C51" s="287">
        <v>9</v>
      </c>
      <c r="D51" s="306">
        <v>9.4</v>
      </c>
      <c r="E51" s="306">
        <v>9.4</v>
      </c>
      <c r="F51" s="306">
        <v>8.5</v>
      </c>
    </row>
    <row r="52" spans="1:6" ht="30">
      <c r="A52" s="59" t="s">
        <v>180</v>
      </c>
      <c r="B52" s="266">
        <v>0</v>
      </c>
      <c r="C52" s="287">
        <v>0</v>
      </c>
      <c r="D52" s="306">
        <f>SUM(C52*1.06)</f>
        <v>0</v>
      </c>
      <c r="E52" s="306">
        <v>0</v>
      </c>
      <c r="F52" s="306">
        <f t="shared" si="0"/>
        <v>0</v>
      </c>
    </row>
    <row r="53" spans="1:6" ht="15">
      <c r="A53" s="59" t="s">
        <v>181</v>
      </c>
      <c r="B53" s="266">
        <v>0</v>
      </c>
      <c r="C53" s="287"/>
      <c r="D53" s="306">
        <f>SUM(C53*1.06)</f>
        <v>0</v>
      </c>
      <c r="E53" s="306">
        <v>0</v>
      </c>
      <c r="F53" s="306">
        <f t="shared" si="0"/>
        <v>0</v>
      </c>
    </row>
    <row r="54" spans="1:6" ht="30">
      <c r="A54" s="61" t="s">
        <v>182</v>
      </c>
      <c r="B54" s="266">
        <v>0</v>
      </c>
      <c r="C54" s="287">
        <v>0</v>
      </c>
      <c r="D54" s="306">
        <v>0</v>
      </c>
      <c r="E54" s="306">
        <v>0</v>
      </c>
      <c r="F54" s="306">
        <v>0.1</v>
      </c>
    </row>
    <row r="55" spans="1:6" ht="15">
      <c r="A55" s="61" t="s">
        <v>183</v>
      </c>
      <c r="B55" s="266">
        <v>7.4</v>
      </c>
      <c r="C55" s="287">
        <v>8.4</v>
      </c>
      <c r="D55" s="306">
        <v>6.9</v>
      </c>
      <c r="E55" s="306">
        <v>2.8</v>
      </c>
      <c r="F55" s="306">
        <v>2.3</v>
      </c>
    </row>
    <row r="56" spans="1:6" ht="15">
      <c r="A56" s="61" t="s">
        <v>184</v>
      </c>
      <c r="B56" s="266">
        <v>11.7</v>
      </c>
      <c r="C56" s="287">
        <v>4.6</v>
      </c>
      <c r="D56" s="306">
        <v>14.8</v>
      </c>
      <c r="E56" s="306">
        <v>11.9</v>
      </c>
      <c r="F56" s="306">
        <v>13.3</v>
      </c>
    </row>
    <row r="57" spans="1:6" ht="15">
      <c r="A57" s="61" t="s">
        <v>185</v>
      </c>
      <c r="B57" s="266">
        <v>0</v>
      </c>
      <c r="C57" s="287">
        <v>0</v>
      </c>
      <c r="D57" s="306">
        <f>SUM(C57*1.06)</f>
        <v>0</v>
      </c>
      <c r="E57" s="306">
        <v>0</v>
      </c>
      <c r="F57" s="306">
        <v>0</v>
      </c>
    </row>
    <row r="58" spans="1:6" ht="60">
      <c r="A58" s="59" t="s">
        <v>186</v>
      </c>
      <c r="B58" s="266">
        <v>9.3</v>
      </c>
      <c r="C58" s="266">
        <f>SUM(C61+C62+C63)</f>
        <v>8.9</v>
      </c>
      <c r="D58" s="304">
        <v>7.7</v>
      </c>
      <c r="E58" s="304">
        <v>7</v>
      </c>
      <c r="F58" s="304">
        <v>7.1</v>
      </c>
    </row>
    <row r="59" spans="1:6" ht="15">
      <c r="A59" s="59" t="s">
        <v>297</v>
      </c>
      <c r="B59" s="266"/>
      <c r="C59" s="287"/>
      <c r="D59" s="306">
        <f>SUM(C59*1.06)</f>
        <v>0</v>
      </c>
      <c r="E59" s="306">
        <v>0</v>
      </c>
      <c r="F59" s="306">
        <f>SUM(E59*1.06)</f>
        <v>0</v>
      </c>
    </row>
    <row r="60" spans="1:6" ht="15">
      <c r="A60" s="59" t="s">
        <v>187</v>
      </c>
      <c r="B60" s="266">
        <v>0</v>
      </c>
      <c r="C60" s="287">
        <v>0</v>
      </c>
      <c r="D60" s="306">
        <f>SUM(C60*1.06)</f>
        <v>0</v>
      </c>
      <c r="E60" s="306">
        <v>0</v>
      </c>
      <c r="F60" s="306">
        <f>SUM(E60*1.06)</f>
        <v>0</v>
      </c>
    </row>
    <row r="61" spans="1:6" ht="30">
      <c r="A61" s="59" t="s">
        <v>188</v>
      </c>
      <c r="B61" s="266">
        <v>7.6</v>
      </c>
      <c r="C61" s="287">
        <v>8.4</v>
      </c>
      <c r="D61" s="306">
        <v>8.4</v>
      </c>
      <c r="E61" s="306">
        <v>7.7</v>
      </c>
      <c r="F61" s="306">
        <v>7.7</v>
      </c>
    </row>
    <row r="62" spans="1:6" ht="15">
      <c r="A62" s="59" t="s">
        <v>189</v>
      </c>
      <c r="B62" s="266">
        <v>0.1</v>
      </c>
      <c r="C62" s="287">
        <v>0.1</v>
      </c>
      <c r="D62" s="306">
        <v>0.2</v>
      </c>
      <c r="E62" s="306">
        <v>0.1</v>
      </c>
      <c r="F62" s="306">
        <v>0.1</v>
      </c>
    </row>
    <row r="63" spans="1:6" ht="15">
      <c r="A63" s="59" t="s">
        <v>190</v>
      </c>
      <c r="B63" s="266">
        <v>0.3</v>
      </c>
      <c r="C63" s="287">
        <v>0.4</v>
      </c>
      <c r="D63" s="306">
        <v>0.6</v>
      </c>
      <c r="E63" s="306">
        <v>0.6</v>
      </c>
      <c r="F63" s="306">
        <v>0.6</v>
      </c>
    </row>
    <row r="64" spans="1:6" ht="15">
      <c r="A64" s="61" t="s">
        <v>191</v>
      </c>
      <c r="B64" s="266">
        <v>0</v>
      </c>
      <c r="C64" s="287">
        <v>0</v>
      </c>
      <c r="D64" s="306">
        <v>0</v>
      </c>
      <c r="E64" s="306">
        <v>0</v>
      </c>
      <c r="F64" s="306">
        <v>0</v>
      </c>
    </row>
    <row r="65" spans="1:6" ht="17.25">
      <c r="A65" s="281" t="s">
        <v>192</v>
      </c>
      <c r="B65" s="290">
        <f>SUM(B45+B50+B51+B52+B54+B55+B56+B57+B58)</f>
        <v>36.3</v>
      </c>
      <c r="C65" s="290">
        <f>SUM(C45+C50+C51+C52+C54+C55+C56+C57+C58)</f>
        <v>31.200000000000003</v>
      </c>
      <c r="D65" s="290">
        <f>SUM(D45+D50+D51+D52+D54+D55+D56+D57+D58)</f>
        <v>39.1</v>
      </c>
      <c r="E65" s="290">
        <f>SUM(E45+E50+E51+E52+E54+E55+E56+E57+E58)</f>
        <v>31.4</v>
      </c>
      <c r="F65" s="290">
        <f>SUM(F45+F50+F51+F52+F54+F55+F56+F57+F58)</f>
        <v>31.299999999999997</v>
      </c>
    </row>
    <row r="66" spans="1:6" ht="30" thickBot="1">
      <c r="A66" s="64" t="s">
        <v>193</v>
      </c>
      <c r="B66" s="311">
        <f>SUM(B40-B65)</f>
        <v>0.5</v>
      </c>
      <c r="C66" s="311">
        <f>SUM(C40-C65)</f>
        <v>10</v>
      </c>
      <c r="D66" s="311">
        <f>SUM(D40-D65)</f>
        <v>0</v>
      </c>
      <c r="E66" s="311">
        <f>SUM(E40-E65)</f>
        <v>0.8000000000000043</v>
      </c>
      <c r="F66" s="311">
        <f>SUM(F40-F65)</f>
        <v>1.7000000000000028</v>
      </c>
    </row>
    <row r="67" spans="1:2" ht="15">
      <c r="A67" s="3"/>
      <c r="B67" s="303"/>
    </row>
    <row r="68" ht="15">
      <c r="A68" s="29"/>
    </row>
  </sheetData>
  <sheetProtection/>
  <mergeCells count="1">
    <mergeCell ref="D3:F3"/>
  </mergeCells>
  <printOptions/>
  <pageMargins left="0.3937007874015748" right="0.1968503937007874" top="0.7874015748031497" bottom="0.7874015748031497" header="0" footer="0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/>
  <cp:lastModifiedBy>glav</cp:lastModifiedBy>
  <cp:lastPrinted>2020-11-13T08:04:46Z</cp:lastPrinted>
  <dcterms:created xsi:type="dcterms:W3CDTF">2002-05-08T07:52:30Z</dcterms:created>
  <dcterms:modified xsi:type="dcterms:W3CDTF">2020-11-13T08:07:07Z</dcterms:modified>
  <cp:category/>
  <cp:version/>
  <cp:contentType/>
  <cp:contentStatus/>
</cp:coreProperties>
</file>